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\Cornerstone Dropbox\CER Projects Team Folder\2023 Projects\EU SA &amp; Malawi\Costing models\GENET\"/>
    </mc:Choice>
  </mc:AlternateContent>
  <xr:revisionPtr revIDLastSave="0" documentId="13_ncr:1_{A7BAC962-4D41-424C-9853-71A0C8FB508D}" xr6:coauthVersionLast="47" xr6:coauthVersionMax="47" xr10:uidLastSave="{00000000-0000-0000-0000-000000000000}"/>
  <bookViews>
    <workbookView xWindow="28680" yWindow="-120" windowWidth="29040" windowHeight="15720" xr2:uid="{07AF77F3-34B9-493C-9326-7DB612770454}"/>
  </bookViews>
  <sheets>
    <sheet name="Front" sheetId="3" r:id="rId1"/>
    <sheet name="GenAssumptions" sheetId="7" r:id="rId2"/>
    <sheet name="Summary" sheetId="11" r:id="rId3"/>
    <sheet name="MentorshipActivities" sheetId="8" r:id="rId4"/>
    <sheet name="DemandCreationActivities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SD_District_Management" localSheetId="1">#REF!</definedName>
    <definedName name="_SD_District_Management">#REF!</definedName>
    <definedName name="_SD_National_Management" localSheetId="1">#REF!</definedName>
    <definedName name="_SD_National_Management">#REF!</definedName>
    <definedName name="_SD_Provincial_Management" localSheetId="1">#REF!</definedName>
    <definedName name="_SD_Provincial_Management">#REF!</definedName>
    <definedName name="_YM1">[1]Settings!$AC$25</definedName>
    <definedName name="_YM2">[1]Settings!$AC$26</definedName>
    <definedName name="_YM3">[1]Settings!$AC$27</definedName>
    <definedName name="_YP1">[1]Settings!$AC$23</definedName>
    <definedName name="_YP2">[1]Settings!$AC$22</definedName>
    <definedName name="_YP3">[1]Settings!$AC$21</definedName>
    <definedName name="ADClerkTime">[2]Notches!$Q$13</definedName>
    <definedName name="AmdinStaffTrainCost">[2]Input!$C$41</definedName>
    <definedName name="AuxSWDays">[2]Notches!$R$17</definedName>
    <definedName name="AuxSWTime">[2]Notches!$Q$17</definedName>
    <definedName name="CCPTrainCost">[2]Input!$C$38</definedName>
    <definedName name="CHClothes">[2]Input!$C$45</definedName>
    <definedName name="CHFood">[2]Input!$C$47</definedName>
    <definedName name="CHSport">[2]Input!$C$49</definedName>
    <definedName name="CHTransport">[2]Input!$C$51</definedName>
    <definedName name="CostKM">[2]Input!$C$35</definedName>
    <definedName name="date">[2]Menu!$C$8</definedName>
    <definedName name="Dept1">[1]Settings!$AM$21</definedName>
    <definedName name="ExRate">#REF!</definedName>
    <definedName name="FinMgerDayas">[2]Notches!$R$18</definedName>
    <definedName name="FinMgerTime">[2]Notches!$Q$18</definedName>
    <definedName name="FinMgtTrainCost">[2]Input!$C$39</definedName>
    <definedName name="HR_Incr">#REF!</definedName>
    <definedName name="Infl_amount">#REF!</definedName>
    <definedName name="Infl_Rate">#REF!</definedName>
    <definedName name="KMperHR">[2]Input!$C$34</definedName>
    <definedName name="Level3">[3]Settings!$AG$40</definedName>
    <definedName name="Materialassist">[2]Input!$C$53</definedName>
    <definedName name="Max">[1]Settings!$AQ$5</definedName>
    <definedName name="Menu1">#REF!</definedName>
    <definedName name="Menu2">#REF!</definedName>
    <definedName name="Menu3">#REF!</definedName>
    <definedName name="Menu4">#REF!</definedName>
    <definedName name="MgerTrainCost">[2]Input!#REF!</definedName>
    <definedName name="MGTTraingCost">[2]Input!$C$40</definedName>
    <definedName name="Min">[1]Settings!$AR$5</definedName>
    <definedName name="NurseDays">[2]Notches!$R$22</definedName>
    <definedName name="NurseTime">[2]Notches!$Q$22</definedName>
    <definedName name="OTDays">[2]Notches!$R$23</definedName>
    <definedName name="OTTime">[2]Notches!$Q$23</definedName>
    <definedName name="Pay_Curr">#REF!</definedName>
    <definedName name="Report_2016">#REF!</definedName>
    <definedName name="Report_Curr">#REF!</definedName>
    <definedName name="SalaryScales">[4]SalaryNames!$B$1:$B$5</definedName>
    <definedName name="scenario">[2]Menu!$C$7</definedName>
    <definedName name="SenfmgerTime">[2]Notches!$Q$19</definedName>
    <definedName name="Status">[5]Codes!$A$2:$A$5</definedName>
    <definedName name="SWDays">[2]Notches!$R$16</definedName>
    <definedName name="SWTime">[2]Notches!$Q$16</definedName>
    <definedName name="TeacherDays">[2]Notches!$R$20</definedName>
    <definedName name="Teachertime">[2]Notches!$Q$20</definedName>
    <definedName name="TrainingCodes">[2]Input!$A$38:$B$41</definedName>
    <definedName name="TrainingCost">[2]Input!#REF!</definedName>
    <definedName name="TravelTime">[2]Input!$C$33</definedName>
    <definedName name="TreasTrainCost">[2]Input!#REF!</definedName>
    <definedName name="username">[2]Menu!$C$6</definedName>
    <definedName name="WageCivilServant">[6]Lists!$J$2:$J$37</definedName>
    <definedName name="WageVlookup">[6]Lists!$Y$2:$Z$112</definedName>
    <definedName name="Y0">[1]Settings!$AC$24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8" l="1"/>
  <c r="E10" i="7"/>
  <c r="F10" i="7"/>
  <c r="D10" i="7"/>
  <c r="E20" i="10" l="1"/>
  <c r="E52" i="10" s="1"/>
  <c r="I52" i="10" s="1"/>
  <c r="E19" i="10"/>
  <c r="E29" i="8"/>
  <c r="E114" i="8" s="1"/>
  <c r="E115" i="8" s="1"/>
  <c r="E28" i="8"/>
  <c r="C11" i="11"/>
  <c r="C10" i="11"/>
  <c r="E17" i="11"/>
  <c r="E21" i="10" s="1"/>
  <c r="F16" i="11"/>
  <c r="F20" i="10" s="1"/>
  <c r="G16" i="11"/>
  <c r="G20" i="10" s="1"/>
  <c r="F28" i="8"/>
  <c r="G28" i="8"/>
  <c r="J5" i="11"/>
  <c r="K5" i="11"/>
  <c r="I5" i="11"/>
  <c r="C15" i="10"/>
  <c r="C14" i="10"/>
  <c r="F54" i="10"/>
  <c r="J54" i="10" s="1"/>
  <c r="G54" i="10"/>
  <c r="K54" i="10" s="1"/>
  <c r="E54" i="10"/>
  <c r="I54" i="10" s="1"/>
  <c r="G42" i="10"/>
  <c r="K42" i="10" s="1"/>
  <c r="F42" i="10"/>
  <c r="J42" i="10" s="1"/>
  <c r="E42" i="10"/>
  <c r="I42" i="10" s="1"/>
  <c r="C13" i="10"/>
  <c r="C12" i="10"/>
  <c r="C24" i="8"/>
  <c r="C23" i="8"/>
  <c r="C22" i="8"/>
  <c r="C21" i="8"/>
  <c r="E40" i="10"/>
  <c r="E41" i="10" s="1"/>
  <c r="I41" i="10" s="1"/>
  <c r="J5" i="10"/>
  <c r="K5" i="10"/>
  <c r="I5" i="10"/>
  <c r="G94" i="8"/>
  <c r="K94" i="8" s="1"/>
  <c r="F94" i="8"/>
  <c r="J94" i="8" s="1"/>
  <c r="E94" i="8"/>
  <c r="I94" i="8" s="1"/>
  <c r="G86" i="8"/>
  <c r="F86" i="8"/>
  <c r="E86" i="8"/>
  <c r="G83" i="8"/>
  <c r="F83" i="8"/>
  <c r="E83" i="8"/>
  <c r="H73" i="8"/>
  <c r="G61" i="8"/>
  <c r="K61" i="8" s="1"/>
  <c r="F61" i="8"/>
  <c r="J61" i="8" s="1"/>
  <c r="E61" i="8"/>
  <c r="I61" i="8" s="1"/>
  <c r="C20" i="8"/>
  <c r="C18" i="8"/>
  <c r="C17" i="8"/>
  <c r="C9" i="8"/>
  <c r="C7" i="8"/>
  <c r="C6" i="8"/>
  <c r="J5" i="8"/>
  <c r="K5" i="8"/>
  <c r="I5" i="8"/>
  <c r="E73" i="8" l="1"/>
  <c r="E75" i="8" s="1"/>
  <c r="E63" i="10"/>
  <c r="E64" i="10" s="1"/>
  <c r="E65" i="10" s="1"/>
  <c r="I65" i="10" s="1"/>
  <c r="E92" i="8"/>
  <c r="E95" i="8" s="1"/>
  <c r="F29" i="8"/>
  <c r="F41" i="8" s="1"/>
  <c r="F42" i="8" s="1"/>
  <c r="F47" i="8" s="1"/>
  <c r="J47" i="8" s="1"/>
  <c r="E84" i="8"/>
  <c r="E87" i="8" s="1"/>
  <c r="I87" i="8" s="1"/>
  <c r="G29" i="8"/>
  <c r="G73" i="8" s="1"/>
  <c r="G74" i="8" s="1"/>
  <c r="K74" i="8" s="1"/>
  <c r="E41" i="8"/>
  <c r="E42" i="8" s="1"/>
  <c r="E51" i="8" s="1"/>
  <c r="I51" i="8" s="1"/>
  <c r="E105" i="8"/>
  <c r="E106" i="8" s="1"/>
  <c r="I106" i="8" s="1"/>
  <c r="F52" i="10"/>
  <c r="J52" i="10" s="1"/>
  <c r="F30" i="10"/>
  <c r="F31" i="10" s="1"/>
  <c r="J31" i="10" s="1"/>
  <c r="G40" i="10"/>
  <c r="G41" i="10" s="1"/>
  <c r="G43" i="10" s="1"/>
  <c r="K43" i="10" s="1"/>
  <c r="G52" i="10"/>
  <c r="K52" i="10" s="1"/>
  <c r="F19" i="10"/>
  <c r="G19" i="10"/>
  <c r="E30" i="8"/>
  <c r="E35" i="8" s="1"/>
  <c r="I35" i="8" s="1"/>
  <c r="I33" i="8" s="1"/>
  <c r="I16" i="8" s="1"/>
  <c r="E51" i="10"/>
  <c r="E53" i="10" s="1"/>
  <c r="I53" i="10" s="1"/>
  <c r="E30" i="10"/>
  <c r="E31" i="10" s="1"/>
  <c r="E32" i="10" s="1"/>
  <c r="I32" i="10" s="1"/>
  <c r="G17" i="11"/>
  <c r="F17" i="11"/>
  <c r="F63" i="10"/>
  <c r="F64" i="10" s="1"/>
  <c r="F65" i="10" s="1"/>
  <c r="J65" i="10" s="1"/>
  <c r="G63" i="10"/>
  <c r="G64" i="10" s="1"/>
  <c r="F51" i="10"/>
  <c r="F53" i="10" s="1"/>
  <c r="G51" i="10"/>
  <c r="G53" i="10" s="1"/>
  <c r="G30" i="10"/>
  <c r="G31" i="10" s="1"/>
  <c r="K31" i="10" s="1"/>
  <c r="F40" i="10"/>
  <c r="F41" i="10" s="1"/>
  <c r="J41" i="10" s="1"/>
  <c r="E43" i="10"/>
  <c r="I43" i="10" s="1"/>
  <c r="I35" i="10" s="1"/>
  <c r="I13" i="10" s="1"/>
  <c r="I115" i="8"/>
  <c r="E116" i="8"/>
  <c r="I116" i="8" s="1"/>
  <c r="E96" i="8"/>
  <c r="I95" i="8"/>
  <c r="G84" i="8"/>
  <c r="G87" i="8" s="1"/>
  <c r="K87" i="8" s="1"/>
  <c r="E77" i="8" l="1"/>
  <c r="E78" i="8" s="1"/>
  <c r="I78" i="8" s="1"/>
  <c r="E79" i="8"/>
  <c r="I79" i="8" s="1"/>
  <c r="E47" i="8"/>
  <c r="I47" i="8" s="1"/>
  <c r="F51" i="8"/>
  <c r="J51" i="8" s="1"/>
  <c r="E74" i="8"/>
  <c r="I74" i="8" s="1"/>
  <c r="E85" i="8"/>
  <c r="I85" i="8" s="1"/>
  <c r="I82" i="8" s="1"/>
  <c r="I21" i="8" s="1"/>
  <c r="F114" i="8"/>
  <c r="F115" i="8" s="1"/>
  <c r="J115" i="8" s="1"/>
  <c r="E45" i="8"/>
  <c r="E46" i="8" s="1"/>
  <c r="E50" i="8" s="1"/>
  <c r="I50" i="8" s="1"/>
  <c r="I64" i="10"/>
  <c r="I58" i="10" s="1"/>
  <c r="I15" i="10" s="1"/>
  <c r="E58" i="8"/>
  <c r="E59" i="8" s="1"/>
  <c r="E68" i="8" s="1"/>
  <c r="I68" i="8" s="1"/>
  <c r="E63" i="8"/>
  <c r="I63" i="8" s="1"/>
  <c r="E107" i="8"/>
  <c r="I107" i="8" s="1"/>
  <c r="I100" i="8" s="1"/>
  <c r="G41" i="8"/>
  <c r="G42" i="8" s="1"/>
  <c r="G92" i="8"/>
  <c r="G95" i="8" s="1"/>
  <c r="G96" i="8" s="1"/>
  <c r="G114" i="8"/>
  <c r="G115" i="8" s="1"/>
  <c r="K115" i="8" s="1"/>
  <c r="F105" i="8"/>
  <c r="F106" i="8" s="1"/>
  <c r="F107" i="8" s="1"/>
  <c r="J107" i="8" s="1"/>
  <c r="F92" i="8"/>
  <c r="F95" i="8" s="1"/>
  <c r="F96" i="8" s="1"/>
  <c r="F45" i="8"/>
  <c r="F46" i="8" s="1"/>
  <c r="F53" i="8" s="1"/>
  <c r="J53" i="8" s="1"/>
  <c r="F73" i="8"/>
  <c r="F74" i="8" s="1"/>
  <c r="J74" i="8" s="1"/>
  <c r="G75" i="8"/>
  <c r="G79" i="8"/>
  <c r="K79" i="8" s="1"/>
  <c r="G77" i="8"/>
  <c r="G78" i="8" s="1"/>
  <c r="K78" i="8" s="1"/>
  <c r="F84" i="8"/>
  <c r="F85" i="8" s="1"/>
  <c r="J85" i="8" s="1"/>
  <c r="I31" i="10"/>
  <c r="I25" i="10" s="1"/>
  <c r="I12" i="10" s="1"/>
  <c r="F32" i="10"/>
  <c r="J32" i="10" s="1"/>
  <c r="J25" i="10" s="1"/>
  <c r="J12" i="10" s="1"/>
  <c r="G105" i="8"/>
  <c r="G106" i="8" s="1"/>
  <c r="K106" i="8" s="1"/>
  <c r="G21" i="10"/>
  <c r="G30" i="8"/>
  <c r="G35" i="8" s="1"/>
  <c r="K35" i="8" s="1"/>
  <c r="K33" i="8" s="1"/>
  <c r="K16" i="8" s="1"/>
  <c r="E62" i="8"/>
  <c r="I62" i="8" s="1"/>
  <c r="F21" i="10"/>
  <c r="F30" i="8"/>
  <c r="F35" i="8" s="1"/>
  <c r="J35" i="8" s="1"/>
  <c r="J33" i="8" s="1"/>
  <c r="J16" i="8" s="1"/>
  <c r="K41" i="10"/>
  <c r="K35" i="10" s="1"/>
  <c r="K13" i="10" s="1"/>
  <c r="E52" i="8"/>
  <c r="I52" i="8" s="1"/>
  <c r="E55" i="10"/>
  <c r="I55" i="10" s="1"/>
  <c r="I46" i="10" s="1"/>
  <c r="I14" i="10" s="1"/>
  <c r="K64" i="10"/>
  <c r="G65" i="10"/>
  <c r="K65" i="10" s="1"/>
  <c r="J64" i="10"/>
  <c r="K53" i="10"/>
  <c r="G55" i="10"/>
  <c r="K55" i="10" s="1"/>
  <c r="J53" i="10"/>
  <c r="F55" i="10"/>
  <c r="J55" i="10" s="1"/>
  <c r="F43" i="10"/>
  <c r="J43" i="10" s="1"/>
  <c r="J35" i="10" s="1"/>
  <c r="J13" i="10" s="1"/>
  <c r="G32" i="10"/>
  <c r="K32" i="10" s="1"/>
  <c r="K25" i="10" s="1"/>
  <c r="K12" i="10" s="1"/>
  <c r="I110" i="8"/>
  <c r="I24" i="8" s="1"/>
  <c r="G85" i="8"/>
  <c r="K85" i="8" s="1"/>
  <c r="K82" i="8" s="1"/>
  <c r="K21" i="8" s="1"/>
  <c r="I96" i="8"/>
  <c r="E97" i="8"/>
  <c r="I97" i="8" s="1"/>
  <c r="I75" i="8"/>
  <c r="G58" i="8" l="1"/>
  <c r="G59" i="8" s="1"/>
  <c r="F58" i="8"/>
  <c r="F59" i="8" s="1"/>
  <c r="G45" i="8"/>
  <c r="G46" i="8" s="1"/>
  <c r="G50" i="8" s="1"/>
  <c r="K50" i="8" s="1"/>
  <c r="I71" i="8"/>
  <c r="I20" i="8" s="1"/>
  <c r="E48" i="8"/>
  <c r="I48" i="8" s="1"/>
  <c r="J95" i="8"/>
  <c r="E53" i="8"/>
  <c r="I53" i="8" s="1"/>
  <c r="J106" i="8"/>
  <c r="J100" i="8" s="1"/>
  <c r="F116" i="8"/>
  <c r="J116" i="8" s="1"/>
  <c r="J110" i="8" s="1"/>
  <c r="J24" i="8" s="1"/>
  <c r="G116" i="8"/>
  <c r="K116" i="8" s="1"/>
  <c r="K110" i="8" s="1"/>
  <c r="K24" i="8" s="1"/>
  <c r="F50" i="8"/>
  <c r="J50" i="8" s="1"/>
  <c r="K95" i="8"/>
  <c r="F62" i="8"/>
  <c r="J62" i="8" s="1"/>
  <c r="F63" i="8"/>
  <c r="G62" i="8"/>
  <c r="K62" i="8" s="1"/>
  <c r="G63" i="8"/>
  <c r="F48" i="8"/>
  <c r="J48" i="8" s="1"/>
  <c r="F75" i="8"/>
  <c r="J75" i="8" s="1"/>
  <c r="G107" i="8"/>
  <c r="K107" i="8" s="1"/>
  <c r="K100" i="8" s="1"/>
  <c r="F79" i="8"/>
  <c r="J79" i="8" s="1"/>
  <c r="F77" i="8"/>
  <c r="F78" i="8" s="1"/>
  <c r="J78" i="8" s="1"/>
  <c r="G52" i="8"/>
  <c r="K52" i="8" s="1"/>
  <c r="F87" i="8"/>
  <c r="J87" i="8" s="1"/>
  <c r="J82" i="8" s="1"/>
  <c r="J21" i="8" s="1"/>
  <c r="F52" i="8"/>
  <c r="J52" i="8" s="1"/>
  <c r="K58" i="10"/>
  <c r="K15" i="10" s="1"/>
  <c r="J58" i="10"/>
  <c r="J15" i="10" s="1"/>
  <c r="J46" i="10"/>
  <c r="J14" i="10" s="1"/>
  <c r="K46" i="10"/>
  <c r="K14" i="10" s="1"/>
  <c r="I11" i="10"/>
  <c r="I16" i="10" s="1"/>
  <c r="I90" i="8"/>
  <c r="J96" i="8"/>
  <c r="F97" i="8"/>
  <c r="J97" i="8" s="1"/>
  <c r="K96" i="8"/>
  <c r="G97" i="8"/>
  <c r="K97" i="8" s="1"/>
  <c r="K75" i="8"/>
  <c r="K71" i="8" s="1"/>
  <c r="G51" i="8"/>
  <c r="K51" i="8" s="1"/>
  <c r="G47" i="8"/>
  <c r="K47" i="8" s="1"/>
  <c r="K63" i="8" l="1"/>
  <c r="G48" i="8"/>
  <c r="K48" i="8" s="1"/>
  <c r="G53" i="8"/>
  <c r="K53" i="8" s="1"/>
  <c r="I38" i="8"/>
  <c r="J38" i="8"/>
  <c r="J71" i="8"/>
  <c r="J20" i="8" s="1"/>
  <c r="G68" i="8"/>
  <c r="K68" i="8" s="1"/>
  <c r="I21" i="10"/>
  <c r="I11" i="11"/>
  <c r="K11" i="10"/>
  <c r="K16" i="10" s="1"/>
  <c r="J11" i="10"/>
  <c r="J16" i="10" s="1"/>
  <c r="I23" i="8"/>
  <c r="I22" i="8"/>
  <c r="J90" i="8"/>
  <c r="K90" i="8"/>
  <c r="K20" i="8"/>
  <c r="J63" i="8"/>
  <c r="J56" i="8" s="1"/>
  <c r="J18" i="8" s="1"/>
  <c r="F68" i="8"/>
  <c r="J68" i="8" s="1"/>
  <c r="K38" i="8" l="1"/>
  <c r="J17" i="8"/>
  <c r="I17" i="8"/>
  <c r="J21" i="10"/>
  <c r="J11" i="11"/>
  <c r="K21" i="10"/>
  <c r="K11" i="11"/>
  <c r="J22" i="8"/>
  <c r="J23" i="8"/>
  <c r="K22" i="8"/>
  <c r="K23" i="8"/>
  <c r="J66" i="8"/>
  <c r="J19" i="8" s="1"/>
  <c r="I66" i="8"/>
  <c r="I19" i="8" s="1"/>
  <c r="J15" i="8" l="1"/>
  <c r="K17" i="8"/>
  <c r="K66" i="8"/>
  <c r="K19" i="8" s="1"/>
  <c r="I56" i="8"/>
  <c r="I18" i="8" s="1"/>
  <c r="I15" i="8" s="1"/>
  <c r="K56" i="8"/>
  <c r="K18" i="8" s="1"/>
  <c r="K15" i="8" l="1"/>
  <c r="J25" i="8"/>
  <c r="J10" i="11" s="1"/>
  <c r="J9" i="11" s="1"/>
  <c r="J12" i="11" s="1"/>
  <c r="I25" i="8"/>
  <c r="I10" i="11" s="1"/>
  <c r="I9" i="11" s="1"/>
  <c r="I12" i="11" s="1"/>
  <c r="I17" i="11" s="1"/>
  <c r="J30" i="8" l="1"/>
  <c r="K25" i="8"/>
  <c r="K10" i="11" s="1"/>
  <c r="K9" i="11" s="1"/>
  <c r="K12" i="11" s="1"/>
  <c r="K17" i="11" s="1"/>
  <c r="J17" i="11"/>
  <c r="I30" i="8"/>
  <c r="K30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tc={CC4FAE96-09D6-4DB5-87BE-283E3113222A}</author>
    <author>tc={F67F0394-BFF9-4FD2-8A3D-B281D1EEC375}</author>
  </authors>
  <commentList>
    <comment ref="B28" authorId="0" shapeId="0" xr:uid="{CC4FAE96-09D6-4DB5-87BE-283E3113222A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 might be more or less per district</t>
      </text>
    </comment>
    <comment ref="C63" authorId="1" shapeId="0" xr:uid="{F67F0394-BFF9-4FD2-8A3D-B281D1EEC37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covers cost of flip charts, markers, pens, etc.</t>
      </text>
    </comment>
  </commentList>
</comments>
</file>

<file path=xl/sharedStrings.xml><?xml version="1.0" encoding="utf-8"?>
<sst xmlns="http://schemas.openxmlformats.org/spreadsheetml/2006/main" count="258" uniqueCount="128">
  <si>
    <t xml:space="preserve">Costing Tool to cost the </t>
  </si>
  <si>
    <t xml:space="preserve">Model developed by </t>
  </si>
  <si>
    <t>Senior Economist</t>
  </si>
  <si>
    <t>supported by</t>
  </si>
  <si>
    <t>May 2023</t>
  </si>
  <si>
    <t xml:space="preserve">Model developed for
</t>
  </si>
  <si>
    <t>Debbie Budlender</t>
  </si>
  <si>
    <t>Independent consultant</t>
  </si>
  <si>
    <t>Carmen Abdoll</t>
  </si>
  <si>
    <t>carmen@cornerstonesa.net</t>
  </si>
  <si>
    <t>Costing scenarios</t>
  </si>
  <si>
    <t>Scenario 1</t>
  </si>
  <si>
    <t>Scenario 2</t>
  </si>
  <si>
    <t>Scenario 3</t>
  </si>
  <si>
    <t>Enhanced</t>
  </si>
  <si>
    <t>Ideal</t>
  </si>
  <si>
    <t>Other</t>
  </si>
  <si>
    <t>Number of units</t>
  </si>
  <si>
    <t>General Assumptions</t>
  </si>
  <si>
    <t>Changing assumptions</t>
  </si>
  <si>
    <t xml:space="preserve">If a number is in a clear cell or a yellow cell then it is a calculated amount based on the assumptions in the blue cells. The clear or yellow cells must not be 'over-typed' as they contain formulae (this will not be possible so long as the locked status of the spread sheets it maintained). </t>
  </si>
  <si>
    <t>Salaries</t>
  </si>
  <si>
    <t>Equipment replacement costs as percent of purchase value</t>
  </si>
  <si>
    <t>Vehicle replacement costs as percent of purchase value</t>
  </si>
  <si>
    <t>Refreshments</t>
  </si>
  <si>
    <t>Vehicle operating costs</t>
  </si>
  <si>
    <t>Licencing per year</t>
  </si>
  <si>
    <t>Cost per km (includes cost of maintenance)</t>
  </si>
  <si>
    <t>Car hire</t>
  </si>
  <si>
    <t>per day</t>
  </si>
  <si>
    <t>Daily subsistence</t>
  </si>
  <si>
    <t>per person</t>
  </si>
  <si>
    <t>km</t>
  </si>
  <si>
    <t>Venue fee</t>
  </si>
  <si>
    <t>per day per participant</t>
  </si>
  <si>
    <t>Accommodation</t>
  </si>
  <si>
    <t>Return flight</t>
  </si>
  <si>
    <t>Current</t>
  </si>
  <si>
    <t>Once off costs</t>
  </si>
  <si>
    <t>Ongoing costs</t>
  </si>
  <si>
    <t>Total cost</t>
  </si>
  <si>
    <t>Financial Assumptions</t>
  </si>
  <si>
    <t>Operational expenses as a per cent of total salary costs - where not specified elsewhere</t>
  </si>
  <si>
    <t>Average distance travelled for community mobalisation</t>
  </si>
  <si>
    <t>Large venue fee</t>
  </si>
  <si>
    <t>Meeting venue hire</t>
  </si>
  <si>
    <t>Conference meals</t>
  </si>
  <si>
    <t>Total training days</t>
  </si>
  <si>
    <t>Training of mentors</t>
  </si>
  <si>
    <t>Pamphlets</t>
  </si>
  <si>
    <t>per pamphlet</t>
  </si>
  <si>
    <t>Girls Empowerment Network</t>
  </si>
  <si>
    <t>(GENET)</t>
  </si>
  <si>
    <t>Refresher and reflection meeting</t>
  </si>
  <si>
    <t>Weekly mentorship sessions</t>
  </si>
  <si>
    <t>Graduation ceremonies</t>
  </si>
  <si>
    <t>Mobilisation of boys</t>
  </si>
  <si>
    <t>Reflection meeting for psychosocial counsellors</t>
  </si>
  <si>
    <t>Boy mentor orientation</t>
  </si>
  <si>
    <t>How many days is each meeting</t>
  </si>
  <si>
    <t>Max number of people per meeting</t>
  </si>
  <si>
    <t>Number of districts to meet</t>
  </si>
  <si>
    <t>Number of facilitators</t>
  </si>
  <si>
    <t>Number of active districts</t>
  </si>
  <si>
    <t>Number of mentors per district</t>
  </si>
  <si>
    <t>Total number of mentors</t>
  </si>
  <si>
    <t>Number of district stakeholders per meeting</t>
  </si>
  <si>
    <t>Total number of district stakeholders</t>
  </si>
  <si>
    <t>Total number of attendees meeting/s</t>
  </si>
  <si>
    <t>DSA for facilitators</t>
  </si>
  <si>
    <t>Transport refund for attendees</t>
  </si>
  <si>
    <t>DSA for mentors</t>
  </si>
  <si>
    <t>Average distance to attend meeting</t>
  </si>
  <si>
    <t>Meeting materials</t>
  </si>
  <si>
    <t>How many sessions?</t>
  </si>
  <si>
    <t>Number of girls targeted per mentor</t>
  </si>
  <si>
    <t>Total number of girls reached</t>
  </si>
  <si>
    <t>Facilitator fee</t>
  </si>
  <si>
    <t>Certificates</t>
  </si>
  <si>
    <t>Number of certificates required</t>
  </si>
  <si>
    <t>per certificate</t>
  </si>
  <si>
    <t>Number of boys mobilised per district</t>
  </si>
  <si>
    <t>Total number of boys mobilised across districts</t>
  </si>
  <si>
    <t>Lite refreshments</t>
  </si>
  <si>
    <t>Total number of staff</t>
  </si>
  <si>
    <t>Number of staff required per 150 boys</t>
  </si>
  <si>
    <t>DSA for staff</t>
  </si>
  <si>
    <t>Transport reimbursement</t>
  </si>
  <si>
    <t>Number of community counsellors per district to meet</t>
  </si>
  <si>
    <t>Total number of counsellors meeting</t>
  </si>
  <si>
    <t>Average distance travelled</t>
  </si>
  <si>
    <t>Number of boy mentors per district</t>
  </si>
  <si>
    <t>Number of boys trained</t>
  </si>
  <si>
    <t>Number of meetings</t>
  </si>
  <si>
    <t>Venue hire</t>
  </si>
  <si>
    <t>Transport reimbursements</t>
  </si>
  <si>
    <t>Quarterly review</t>
  </si>
  <si>
    <t>Number of participants per district</t>
  </si>
  <si>
    <t>Number of clubs per district</t>
  </si>
  <si>
    <t>Number of meetings per annum per district</t>
  </si>
  <si>
    <t>Total number of participants (all meetings)</t>
  </si>
  <si>
    <t>Number of staff in attendance</t>
  </si>
  <si>
    <t>Dialogues</t>
  </si>
  <si>
    <t>Average distance travelled in community (short)</t>
  </si>
  <si>
    <t>Average distance travelled in community (mid)</t>
  </si>
  <si>
    <t>cost per mentor</t>
  </si>
  <si>
    <t>Community fund - training for fund committees</t>
  </si>
  <si>
    <t>Support service providers monthly meeting at district level</t>
  </si>
  <si>
    <t>Support case follow up</t>
  </si>
  <si>
    <t>Mentorship Activities</t>
  </si>
  <si>
    <t>Demand creation activities</t>
  </si>
  <si>
    <t>Mentorship activities cost per mentor</t>
  </si>
  <si>
    <t>Demand creation activities cost per mentor</t>
  </si>
  <si>
    <t>Cornerstone Economic Research</t>
  </si>
  <si>
    <t>Scenarios (2023 MK)</t>
  </si>
  <si>
    <t xml:space="preserve">Refreshments </t>
  </si>
  <si>
    <t>Once-off costs</t>
  </si>
  <si>
    <t xml:space="preserve">   </t>
  </si>
  <si>
    <t>Mentors</t>
  </si>
  <si>
    <t>per month</t>
  </si>
  <si>
    <t>Facilitator stipend</t>
  </si>
  <si>
    <t>Done as part of the other activities - hence no other expenses for this activity</t>
  </si>
  <si>
    <t>Number of training per annum per district</t>
  </si>
  <si>
    <t>A</t>
  </si>
  <si>
    <t>Personnel</t>
  </si>
  <si>
    <t>Mentor stipend</t>
  </si>
  <si>
    <r>
      <t>As a general rule: if a number is in a</t>
    </r>
    <r>
      <rPr>
        <sz val="10"/>
        <rFont val="Arial Narrow"/>
        <family val="2"/>
      </rPr>
      <t xml:space="preserve"> blue cell </t>
    </r>
    <r>
      <rPr>
        <sz val="10"/>
        <color theme="1"/>
        <rFont val="Arial Narrow"/>
        <family val="2"/>
      </rPr>
      <t xml:space="preserve">then it is a variable that can be changed by the user.  </t>
    </r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</si>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</sst>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Arial"/>
      <family val="2"/>
    </font>
    <font>
      <b/>
      <i/>
      <sz val="22"/>
      <color theme="0" tint="-0.499984740745262"/>
      <name val="Times New Roman"/>
      <family val="1"/>
    </font>
    <font>
      <sz val="18"/>
      <color rgb="FF000000"/>
      <name val="Times New Roman"/>
      <family val="1"/>
    </font>
    <font>
      <b/>
      <i/>
      <sz val="20"/>
      <color theme="4" tint="-0.249977111117893"/>
      <name val="Arial"/>
      <family val="2"/>
    </font>
    <font>
      <b/>
      <i/>
      <sz val="22"/>
      <color theme="4" tint="-0.249977111117893"/>
      <name val="Arial"/>
      <family val="2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9"/>
      <name val="Times New Roman"/>
      <family val="1"/>
    </font>
    <font>
      <i/>
      <sz val="9"/>
      <name val="Times New Roman"/>
      <family val="1"/>
    </font>
    <font>
      <sz val="2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  <font>
      <sz val="9.5"/>
      <color rgb="FF222222"/>
      <name val="Arial"/>
      <family val="2"/>
    </font>
    <font>
      <sz val="8"/>
      <name val="Calibri"/>
      <family val="2"/>
      <scheme val="minor"/>
    </font>
    <font>
      <sz val="9.5"/>
      <name val="Arial"/>
      <family val="2"/>
    </font>
    <font>
      <sz val="20"/>
      <name val="Calibri"/>
      <family val="2"/>
      <scheme val="minor"/>
    </font>
    <font>
      <sz val="8"/>
      <name val="Times New Roman"/>
      <family val="1"/>
    </font>
    <font>
      <b/>
      <i/>
      <sz val="16"/>
      <color theme="4" tint="-0.249977111117893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C00000"/>
      <name val="Calibri"/>
      <family val="2"/>
      <scheme val="minor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8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sz val="10"/>
      <color rgb="FFC00000"/>
      <name val="Arial Narrow"/>
      <family val="2"/>
    </font>
    <font>
      <sz val="8"/>
      <color rgb="FFC00000"/>
      <name val="Arial Narrow"/>
      <family val="2"/>
    </font>
    <font>
      <b/>
      <sz val="10"/>
      <color rgb="FFC0000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0" fillId="3" borderId="0" xfId="0" applyFill="1"/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right" vertical="center" readingOrder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1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vertical="top" wrapText="1"/>
    </xf>
    <xf numFmtId="0" fontId="15" fillId="0" borderId="0" xfId="0" applyFont="1" applyAlignment="1">
      <alignment horizontal="justify" vertical="center" wrapText="1"/>
    </xf>
    <xf numFmtId="0" fontId="16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8" fillId="0" borderId="0" xfId="0" applyFont="1"/>
    <xf numFmtId="0" fontId="19" fillId="0" borderId="0" xfId="5" applyFont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3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4" fillId="0" borderId="0" xfId="0" applyFont="1"/>
    <xf numFmtId="0" fontId="4" fillId="0" borderId="0" xfId="5" applyAlignment="1">
      <alignment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5" fillId="3" borderId="0" xfId="0" applyFont="1" applyFill="1" applyAlignment="1">
      <alignment horizontal="center"/>
    </xf>
    <xf numFmtId="0" fontId="26" fillId="0" borderId="0" xfId="1" applyNumberFormat="1" applyFont="1" applyAlignment="1">
      <alignment horizontal="center"/>
    </xf>
    <xf numFmtId="0" fontId="4" fillId="0" borderId="0" xfId="5"/>
    <xf numFmtId="0" fontId="28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left" vertical="top"/>
    </xf>
    <xf numFmtId="165" fontId="27" fillId="6" borderId="0" xfId="1" applyNumberFormat="1" applyFont="1" applyFill="1" applyAlignment="1">
      <alignment horizontal="left" vertical="top"/>
    </xf>
    <xf numFmtId="0" fontId="29" fillId="0" borderId="4" xfId="0" applyFont="1" applyBorder="1" applyAlignment="1">
      <alignment horizontal="center" vertical="top"/>
    </xf>
    <xf numFmtId="0" fontId="29" fillId="0" borderId="4" xfId="0" applyFont="1" applyBorder="1" applyAlignment="1">
      <alignment horizontal="left" vertical="top"/>
    </xf>
    <xf numFmtId="0" fontId="30" fillId="0" borderId="0" xfId="0" applyFont="1"/>
    <xf numFmtId="165" fontId="0" fillId="0" borderId="0" xfId="1" applyNumberFormat="1" applyFont="1"/>
    <xf numFmtId="0" fontId="27" fillId="0" borderId="0" xfId="0" applyFont="1"/>
    <xf numFmtId="0" fontId="27" fillId="0" borderId="0" xfId="0" applyFont="1" applyAlignment="1">
      <alignment horizontal="left" indent="1"/>
    </xf>
    <xf numFmtId="0" fontId="27" fillId="0" borderId="0" xfId="0" applyFont="1" applyAlignment="1">
      <alignment horizontal="left" indent="2"/>
    </xf>
    <xf numFmtId="0" fontId="29" fillId="0" borderId="0" xfId="0" applyFont="1" applyAlignment="1">
      <alignment vertical="top"/>
    </xf>
    <xf numFmtId="165" fontId="32" fillId="10" borderId="0" xfId="1" applyNumberFormat="1" applyFont="1" applyFill="1" applyAlignment="1">
      <alignment horizontal="left" vertical="top"/>
    </xf>
    <xf numFmtId="165" fontId="32" fillId="0" borderId="0" xfId="1" applyNumberFormat="1" applyFont="1" applyFill="1" applyAlignment="1">
      <alignment horizontal="left" vertical="top"/>
    </xf>
    <xf numFmtId="165" fontId="27" fillId="0" borderId="0" xfId="1" applyNumberFormat="1" applyFont="1" applyFill="1" applyAlignment="1">
      <alignment horizontal="left" vertical="top"/>
    </xf>
    <xf numFmtId="1" fontId="27" fillId="0" borderId="0" xfId="0" applyNumberFormat="1" applyFont="1"/>
    <xf numFmtId="165" fontId="27" fillId="0" borderId="0" xfId="1" applyNumberFormat="1" applyFont="1"/>
    <xf numFmtId="1" fontId="27" fillId="2" borderId="0" xfId="0" applyNumberFormat="1" applyFont="1" applyFill="1"/>
    <xf numFmtId="0" fontId="0" fillId="4" borderId="0" xfId="0" applyFill="1"/>
    <xf numFmtId="0" fontId="27" fillId="4" borderId="0" xfId="0" applyFont="1" applyFill="1"/>
    <xf numFmtId="1" fontId="27" fillId="4" borderId="0" xfId="0" applyNumberFormat="1" applyFont="1" applyFill="1"/>
    <xf numFmtId="165" fontId="27" fillId="4" borderId="0" xfId="1" applyNumberFormat="1" applyFont="1" applyFill="1"/>
    <xf numFmtId="1" fontId="27" fillId="2" borderId="0" xfId="0" applyNumberFormat="1" applyFont="1" applyFill="1" applyAlignment="1">
      <alignment horizontal="right" vertical="top"/>
    </xf>
    <xf numFmtId="0" fontId="33" fillId="0" borderId="0" xfId="0" applyFont="1"/>
    <xf numFmtId="165" fontId="29" fillId="0" borderId="0" xfId="1" applyNumberFormat="1" applyFont="1" applyFill="1" applyAlignment="1">
      <alignment horizontal="left" vertical="top"/>
    </xf>
    <xf numFmtId="0" fontId="29" fillId="0" borderId="0" xfId="0" applyFont="1" applyAlignment="1">
      <alignment horizontal="left" vertical="top"/>
    </xf>
    <xf numFmtId="165" fontId="29" fillId="0" borderId="0" xfId="1" applyNumberFormat="1" applyFont="1" applyFill="1" applyBorder="1" applyAlignment="1">
      <alignment horizontal="center" vertical="top"/>
    </xf>
    <xf numFmtId="165" fontId="29" fillId="6" borderId="6" xfId="1" applyNumberFormat="1" applyFont="1" applyFill="1" applyBorder="1" applyAlignment="1">
      <alignment horizontal="left" vertical="top"/>
    </xf>
    <xf numFmtId="165" fontId="34" fillId="6" borderId="0" xfId="1" applyNumberFormat="1" applyFont="1" applyFill="1" applyAlignment="1">
      <alignment horizontal="left" vertical="top"/>
    </xf>
    <xf numFmtId="0" fontId="28" fillId="0" borderId="6" xfId="0" applyFont="1" applyBorder="1" applyAlignment="1">
      <alignment vertical="top"/>
    </xf>
    <xf numFmtId="0" fontId="34" fillId="0" borderId="6" xfId="0" applyFont="1" applyBorder="1" applyAlignment="1">
      <alignment horizontal="left" vertical="top" indent="2"/>
    </xf>
    <xf numFmtId="0" fontId="35" fillId="0" borderId="6" xfId="0" applyFont="1" applyBorder="1" applyAlignment="1">
      <alignment horizontal="right" vertical="top"/>
    </xf>
    <xf numFmtId="165" fontId="27" fillId="0" borderId="6" xfId="1" applyNumberFormat="1" applyFont="1" applyFill="1" applyBorder="1" applyAlignment="1">
      <alignment horizontal="left" vertical="top"/>
    </xf>
    <xf numFmtId="0" fontId="27" fillId="0" borderId="0" xfId="0" applyFont="1" applyAlignment="1">
      <alignment horizontal="left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1" fontId="31" fillId="0" borderId="0" xfId="0" applyNumberFormat="1" applyFont="1" applyAlignment="1">
      <alignment horizontal="right" vertical="top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165" fontId="34" fillId="0" borderId="0" xfId="1" applyNumberFormat="1" applyFont="1" applyFill="1" applyAlignment="1">
      <alignment horizontal="left" vertical="top"/>
    </xf>
    <xf numFmtId="165" fontId="27" fillId="0" borderId="0" xfId="1" applyNumberFormat="1" applyFont="1" applyFill="1"/>
    <xf numFmtId="165" fontId="29" fillId="0" borderId="0" xfId="1" applyNumberFormat="1" applyFont="1" applyFill="1" applyBorder="1" applyAlignment="1">
      <alignment horizontal="left" vertical="top"/>
    </xf>
    <xf numFmtId="165" fontId="27" fillId="2" borderId="0" xfId="1" applyNumberFormat="1" applyFont="1" applyFill="1" applyBorder="1" applyProtection="1">
      <protection locked="0"/>
    </xf>
    <xf numFmtId="0" fontId="29" fillId="0" borderId="0" xfId="0" applyFont="1" applyAlignment="1">
      <alignment horizontal="right"/>
    </xf>
    <xf numFmtId="165" fontId="29" fillId="4" borderId="0" xfId="1" applyNumberFormat="1" applyFont="1" applyFill="1" applyBorder="1" applyAlignment="1">
      <alignment horizontal="center" vertical="top"/>
    </xf>
    <xf numFmtId="9" fontId="29" fillId="4" borderId="0" xfId="2" applyFont="1" applyFill="1" applyBorder="1" applyAlignment="1">
      <alignment horizontal="center" vertical="top"/>
    </xf>
    <xf numFmtId="165" fontId="29" fillId="4" borderId="4" xfId="1" applyNumberFormat="1" applyFont="1" applyFill="1" applyBorder="1" applyAlignment="1">
      <alignment horizontal="center" vertical="top"/>
    </xf>
    <xf numFmtId="165" fontId="29" fillId="5" borderId="0" xfId="1" applyNumberFormat="1" applyFont="1" applyFill="1" applyBorder="1" applyAlignment="1">
      <alignment horizontal="center" vertical="top"/>
    </xf>
    <xf numFmtId="9" fontId="29" fillId="5" borderId="0" xfId="2" applyFont="1" applyFill="1" applyBorder="1" applyAlignment="1">
      <alignment horizontal="center" vertical="top"/>
    </xf>
    <xf numFmtId="165" fontId="29" fillId="5" borderId="4" xfId="1" applyNumberFormat="1" applyFont="1" applyFill="1" applyBorder="1" applyAlignment="1">
      <alignment horizontal="center" vertical="top"/>
    </xf>
    <xf numFmtId="165" fontId="32" fillId="10" borderId="0" xfId="1" applyNumberFormat="1" applyFont="1" applyFill="1" applyBorder="1" applyAlignment="1">
      <alignment horizontal="left" vertical="top"/>
    </xf>
    <xf numFmtId="165" fontId="32" fillId="0" borderId="0" xfId="1" applyNumberFormat="1" applyFont="1" applyFill="1" applyBorder="1" applyAlignment="1">
      <alignment horizontal="left" vertical="top"/>
    </xf>
    <xf numFmtId="165" fontId="29" fillId="0" borderId="4" xfId="1" applyNumberFormat="1" applyFont="1" applyFill="1" applyBorder="1" applyAlignment="1">
      <alignment horizontal="center" vertical="top"/>
    </xf>
    <xf numFmtId="165" fontId="31" fillId="6" borderId="0" xfId="1" applyNumberFormat="1" applyFont="1" applyFill="1" applyAlignment="1">
      <alignment horizontal="left" vertical="top"/>
    </xf>
    <xf numFmtId="0" fontId="31" fillId="0" borderId="0" xfId="0" applyFont="1"/>
    <xf numFmtId="0" fontId="39" fillId="0" borderId="0" xfId="0" applyFont="1"/>
    <xf numFmtId="165" fontId="39" fillId="6" borderId="0" xfId="1" applyNumberFormat="1" applyFont="1" applyFill="1" applyAlignment="1">
      <alignment horizontal="left" vertical="top"/>
    </xf>
    <xf numFmtId="0" fontId="40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1" fontId="39" fillId="2" borderId="0" xfId="0" applyNumberFormat="1" applyFont="1" applyFill="1"/>
    <xf numFmtId="165" fontId="30" fillId="0" borderId="0" xfId="1" applyNumberFormat="1" applyFont="1"/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vertical="top"/>
    </xf>
    <xf numFmtId="0" fontId="41" fillId="0" borderId="0" xfId="0" applyFont="1" applyAlignment="1">
      <alignment vertical="top" wrapText="1"/>
    </xf>
    <xf numFmtId="0" fontId="29" fillId="0" borderId="0" xfId="0" applyFont="1"/>
    <xf numFmtId="165" fontId="29" fillId="8" borderId="0" xfId="1" applyNumberFormat="1" applyFont="1" applyFill="1" applyBorder="1" applyAlignment="1">
      <alignment horizontal="center" vertical="top"/>
    </xf>
    <xf numFmtId="9" fontId="29" fillId="8" borderId="0" xfId="2" applyFont="1" applyFill="1" applyBorder="1" applyAlignment="1">
      <alignment horizontal="center" vertical="top"/>
    </xf>
    <xf numFmtId="0" fontId="31" fillId="0" borderId="0" xfId="6" applyFont="1"/>
    <xf numFmtId="166" fontId="27" fillId="2" borderId="0" xfId="2" applyNumberFormat="1" applyFont="1" applyFill="1" applyBorder="1" applyProtection="1">
      <protection locked="0"/>
    </xf>
    <xf numFmtId="0" fontId="31" fillId="0" borderId="0" xfId="0" applyFont="1" applyAlignment="1">
      <alignment vertical="center"/>
    </xf>
    <xf numFmtId="0" fontId="38" fillId="0" borderId="0" xfId="0" applyFont="1"/>
    <xf numFmtId="0" fontId="32" fillId="7" borderId="0" xfId="0" applyFont="1" applyFill="1"/>
    <xf numFmtId="0" fontId="31" fillId="0" borderId="0" xfId="0" applyFont="1" applyAlignment="1">
      <alignment horizontal="left" vertical="top" wrapText="1"/>
    </xf>
    <xf numFmtId="0" fontId="43" fillId="9" borderId="0" xfId="0" applyFont="1" applyFill="1"/>
    <xf numFmtId="0" fontId="29" fillId="9" borderId="0" xfId="0" applyFont="1" applyFill="1" applyAlignment="1">
      <alignment horizontal="center"/>
    </xf>
    <xf numFmtId="0" fontId="44" fillId="0" borderId="0" xfId="0" applyFont="1" applyAlignment="1">
      <alignment horizontal="center"/>
    </xf>
    <xf numFmtId="0" fontId="37" fillId="0" borderId="0" xfId="0" applyFont="1"/>
    <xf numFmtId="165" fontId="27" fillId="0" borderId="0" xfId="1" applyNumberFormat="1" applyFont="1" applyBorder="1"/>
    <xf numFmtId="165" fontId="43" fillId="9" borderId="0" xfId="1" applyNumberFormat="1" applyFont="1" applyFill="1" applyBorder="1"/>
    <xf numFmtId="165" fontId="29" fillId="9" borderId="0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Protection="1">
      <protection locked="0"/>
    </xf>
    <xf numFmtId="9" fontId="27" fillId="0" borderId="0" xfId="2" applyFont="1" applyFill="1"/>
    <xf numFmtId="9" fontId="0" fillId="0" borderId="0" xfId="2" applyFont="1"/>
    <xf numFmtId="0" fontId="31" fillId="0" borderId="0" xfId="0" applyFont="1" applyAlignment="1">
      <alignment horizontal="left" indent="1"/>
    </xf>
    <xf numFmtId="166" fontId="27" fillId="2" borderId="7" xfId="2" applyNumberFormat="1" applyFont="1" applyFill="1" applyBorder="1" applyProtection="1">
      <protection locked="0"/>
    </xf>
    <xf numFmtId="166" fontId="27" fillId="2" borderId="10" xfId="2" applyNumberFormat="1" applyFont="1" applyFill="1" applyBorder="1" applyProtection="1">
      <protection locked="0"/>
    </xf>
    <xf numFmtId="0" fontId="42" fillId="0" borderId="0" xfId="0" applyFont="1" applyAlignment="1">
      <alignment vertical="top" wrapText="1"/>
    </xf>
    <xf numFmtId="0" fontId="31" fillId="0" borderId="5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5" fillId="3" borderId="0" xfId="0" applyFont="1" applyFill="1"/>
    <xf numFmtId="0" fontId="0" fillId="3" borderId="0" xfId="0" applyFill="1"/>
    <xf numFmtId="0" fontId="12" fillId="3" borderId="3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left" vertical="top" wrapText="1"/>
    </xf>
    <xf numFmtId="165" fontId="27" fillId="6" borderId="7" xfId="1" applyNumberFormat="1" applyFont="1" applyFill="1" applyBorder="1" applyAlignment="1">
      <alignment horizontal="center" vertical="top"/>
    </xf>
    <xf numFmtId="165" fontId="27" fillId="6" borderId="14" xfId="1" applyNumberFormat="1" applyFont="1" applyFill="1" applyBorder="1" applyAlignment="1">
      <alignment horizontal="center" vertical="top"/>
    </xf>
    <xf numFmtId="165" fontId="27" fillId="6" borderId="10" xfId="1" applyNumberFormat="1" applyFont="1" applyFill="1" applyBorder="1" applyAlignment="1">
      <alignment horizontal="center" vertical="top"/>
    </xf>
    <xf numFmtId="0" fontId="27" fillId="6" borderId="8" xfId="1" applyNumberFormat="1" applyFont="1" applyFill="1" applyBorder="1" applyAlignment="1">
      <alignment horizontal="left" vertical="top" wrapText="1"/>
    </xf>
    <xf numFmtId="0" fontId="27" fillId="6" borderId="1" xfId="1" applyNumberFormat="1" applyFont="1" applyFill="1" applyBorder="1" applyAlignment="1">
      <alignment horizontal="left" vertical="top" wrapText="1"/>
    </xf>
    <xf numFmtId="0" fontId="27" fillId="6" borderId="9" xfId="1" applyNumberFormat="1" applyFont="1" applyFill="1" applyBorder="1" applyAlignment="1">
      <alignment horizontal="left" vertical="top" wrapText="1"/>
    </xf>
    <xf numFmtId="0" fontId="27" fillId="6" borderId="15" xfId="1" applyNumberFormat="1" applyFont="1" applyFill="1" applyBorder="1" applyAlignment="1">
      <alignment horizontal="left" vertical="top" wrapText="1"/>
    </xf>
    <xf numFmtId="0" fontId="27" fillId="6" borderId="0" xfId="1" applyNumberFormat="1" applyFont="1" applyFill="1" applyBorder="1" applyAlignment="1">
      <alignment horizontal="left" vertical="top" wrapText="1"/>
    </xf>
    <xf numFmtId="0" fontId="27" fillId="6" borderId="2" xfId="1" applyNumberFormat="1" applyFont="1" applyFill="1" applyBorder="1" applyAlignment="1">
      <alignment horizontal="left" vertical="top" wrapText="1"/>
    </xf>
    <xf numFmtId="0" fontId="27" fillId="6" borderId="11" xfId="1" applyNumberFormat="1" applyFont="1" applyFill="1" applyBorder="1" applyAlignment="1">
      <alignment horizontal="left" vertical="top" wrapText="1"/>
    </xf>
    <xf numFmtId="0" fontId="27" fillId="6" borderId="12" xfId="1" applyNumberFormat="1" applyFont="1" applyFill="1" applyBorder="1" applyAlignment="1">
      <alignment horizontal="left" vertical="top" wrapText="1"/>
    </xf>
    <xf numFmtId="0" fontId="27" fillId="6" borderId="13" xfId="1" applyNumberFormat="1" applyFont="1" applyFill="1" applyBorder="1" applyAlignment="1">
      <alignment horizontal="left" vertical="top" wrapText="1"/>
    </xf>
    <xf numFmtId="0" fontId="29" fillId="8" borderId="0" xfId="0" applyFont="1" applyFill="1" applyAlignment="1">
      <alignment horizontal="center"/>
    </xf>
    <xf numFmtId="165" fontId="32" fillId="10" borderId="0" xfId="1" applyNumberFormat="1" applyFont="1" applyFill="1" applyBorder="1" applyAlignment="1">
      <alignment horizontal="center" vertical="top"/>
    </xf>
    <xf numFmtId="165" fontId="32" fillId="10" borderId="2" xfId="1" applyNumberFormat="1" applyFont="1" applyFill="1" applyBorder="1" applyAlignment="1">
      <alignment horizontal="center" vertical="top"/>
    </xf>
    <xf numFmtId="166" fontId="27" fillId="2" borderId="8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9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1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2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3" xfId="2" applyNumberFormat="1" applyFont="1" applyFill="1" applyBorder="1" applyAlignment="1" applyProtection="1">
      <alignment horizontal="left" vertical="center" wrapText="1"/>
      <protection locked="0"/>
    </xf>
  </cellXfs>
  <cellStyles count="7">
    <cellStyle name="Comma" xfId="1" builtinId="3"/>
    <cellStyle name="Comma 3" xfId="4" xr:uid="{269A1F09-1D08-4F2E-8E01-27F826E65829}"/>
    <cellStyle name="Hyperlink" xfId="5" builtinId="8"/>
    <cellStyle name="Normal" xfId="0" builtinId="0"/>
    <cellStyle name="Normal 2 2" xfId="3" xr:uid="{B648A372-4433-4C4B-95C6-1D57D2DE0CE2}"/>
    <cellStyle name="Normal 56" xfId="6" xr:uid="{78471CF6-4A5C-4DA4-922A-10611991A32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57727</xdr:colOff>
      <xdr:row>13</xdr:row>
      <xdr:rowOff>118340</xdr:rowOff>
    </xdr:from>
    <xdr:to>
      <xdr:col>15</xdr:col>
      <xdr:colOff>51491</xdr:colOff>
      <xdr:row>16</xdr:row>
      <xdr:rowOff>89937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537067-5D3F-420F-A3D9-923CFAA8720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66841" y="2854613"/>
          <a:ext cx="1509105" cy="465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PROVINCIAL%20BUDGET%20ANALYSIS/Provinces/Provincial%20Budget%20Statements/2013-14/1.%20Database/6.%20Final/EC%20-%20EPRE%20-%202013-14%20-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rad/Documents/Cornerstone/Projects%20Past/Children's%20Bill/16%20December%20Models/CD%20Provinces/Western%20Cape/Social%20Development/WC%20-%20Prov%20Soc%20Dev%20Module%2004%20Nov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03/CD%20-%20PROVINCIAL%20BUDGET%20ANALYSIS/Provinces/Provincial%20Budget%20Statements/2008-09/1.%20Database/7.%20Final/WC%20-%202008-09%20BS%20-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conra/Dropbox%20(Cornerstone)/External%20Shared%20Folder/UNICEF%20Kenya%20CP/Component%202%20Costing%20of%20VAC%20Plan/01.%20VAC%20Costing%20Tool/2020.01.17%20Kenya%20VAC%20costing%20tool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plicioB/AppData/Local/Microsoft/Windows/Temporary%20Internet%20Files/Content.Outlook/P0FPJBF8/Work%20Plan%20Distribuisaun%20Pakote%20Literacya%20%20Desport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rad/Dropbox/CER%20Projects/2014%20Projects/Lesotho%20CWA%20costing/09.%20Submissions/Final%20submissions/02.%20CPWA%20Costing%20Mode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Settings"/>
      <sheetName val="Surplus-Deficit Position"/>
      <sheetName val="Own Source Receipts"/>
      <sheetName val="C-Grants"/>
      <sheetName val="Infrastructure"/>
      <sheetName val="Personnel and Training"/>
      <sheetName val="Transfers to Municipalities"/>
      <sheetName val="PPP"/>
      <sheetName val="Public Entities Position"/>
      <sheetName val="Expenditure 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>
        <row r="5">
          <cell r="AQ5">
            <v>1</v>
          </cell>
          <cell r="AR5">
            <v>-1</v>
          </cell>
        </row>
        <row r="21">
          <cell r="AC21" t="str">
            <v>2015/16</v>
          </cell>
          <cell r="AM21" t="str">
            <v>EDUCATION</v>
          </cell>
        </row>
        <row r="22">
          <cell r="AC22" t="str">
            <v>2014/15</v>
          </cell>
        </row>
        <row r="23">
          <cell r="AC23" t="str">
            <v>2013/14</v>
          </cell>
        </row>
        <row r="24">
          <cell r="AC24" t="str">
            <v>2012/13</v>
          </cell>
        </row>
        <row r="25">
          <cell r="AC25" t="str">
            <v>2011/12</v>
          </cell>
        </row>
        <row r="26">
          <cell r="AC26" t="str">
            <v>2010/11</v>
          </cell>
        </row>
        <row r="27">
          <cell r="AC27" t="str">
            <v>2009/10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Menu"/>
      <sheetName val="Input"/>
      <sheetName val="Salaries"/>
      <sheetName val="Notches"/>
      <sheetName val="PC"/>
      <sheetName val="ECD"/>
      <sheetName val="CPO"/>
      <sheetName val="CPR"/>
      <sheetName val="PIP"/>
      <sheetName val="FCKC"/>
      <sheetName val="MCYCC"/>
      <sheetName val="PSSSOS"/>
      <sheetName val="CYCCOS"/>
      <sheetName val="CYCC"/>
      <sheetName val="MSDC"/>
      <sheetName val="SDC"/>
      <sheetName val="Adopt"/>
      <sheetName val="IntAdopt"/>
      <sheetName val="Train"/>
      <sheetName val="SAct"/>
      <sheetName val="SPers"/>
      <sheetName val="Sum"/>
      <sheetName val="Copyright"/>
      <sheetName val="WC - Prov Soc Dev Module 04 Nov"/>
    </sheetNames>
    <sheetDataSet>
      <sheetData sheetId="0" refreshError="1"/>
      <sheetData sheetId="1">
        <row r="8">
          <cell r="C8">
            <v>41190</v>
          </cell>
        </row>
      </sheetData>
      <sheetData sheetId="2">
        <row r="33">
          <cell r="C33">
            <v>60</v>
          </cell>
        </row>
        <row r="34">
          <cell r="C34">
            <v>60</v>
          </cell>
        </row>
        <row r="35">
          <cell r="C35">
            <v>2.2999999999999998</v>
          </cell>
        </row>
        <row r="38">
          <cell r="A38" t="str">
            <v>TRCCP</v>
          </cell>
          <cell r="B38" t="str">
            <v>Practitioner Training</v>
          </cell>
          <cell r="C38">
            <v>1200</v>
          </cell>
        </row>
        <row r="39">
          <cell r="A39" t="str">
            <v>TRFMG</v>
          </cell>
          <cell r="B39" t="str">
            <v>Financial Management Training</v>
          </cell>
          <cell r="C39">
            <v>1200</v>
          </cell>
        </row>
        <row r="40">
          <cell r="A40" t="str">
            <v>TRMGT</v>
          </cell>
          <cell r="B40" t="str">
            <v>Management Training</v>
          </cell>
          <cell r="C40">
            <v>1200</v>
          </cell>
        </row>
        <row r="41">
          <cell r="A41" t="str">
            <v>TRAdS</v>
          </cell>
          <cell r="B41" t="str">
            <v>Administrative Staff Training</v>
          </cell>
          <cell r="C41">
            <v>1200</v>
          </cell>
        </row>
        <row r="45">
          <cell r="C45">
            <v>720</v>
          </cell>
        </row>
        <row r="47">
          <cell r="C47">
            <v>720</v>
          </cell>
        </row>
        <row r="49">
          <cell r="C49">
            <v>720</v>
          </cell>
        </row>
        <row r="51">
          <cell r="C51">
            <v>0</v>
          </cell>
        </row>
        <row r="53">
          <cell r="C53">
            <v>300</v>
          </cell>
        </row>
      </sheetData>
      <sheetData sheetId="3" refreshError="1"/>
      <sheetData sheetId="4">
        <row r="13">
          <cell r="Q13">
            <v>89460</v>
          </cell>
        </row>
        <row r="16">
          <cell r="Q16">
            <v>89460</v>
          </cell>
          <cell r="R16">
            <v>213</v>
          </cell>
        </row>
        <row r="17">
          <cell r="Q17">
            <v>89460</v>
          </cell>
          <cell r="R17">
            <v>213</v>
          </cell>
        </row>
        <row r="18">
          <cell r="Q18">
            <v>89460</v>
          </cell>
          <cell r="R18">
            <v>213</v>
          </cell>
        </row>
        <row r="19">
          <cell r="Q19">
            <v>89460</v>
          </cell>
        </row>
        <row r="20">
          <cell r="Q20">
            <v>89460</v>
          </cell>
          <cell r="R20">
            <v>213</v>
          </cell>
        </row>
        <row r="22">
          <cell r="Q22">
            <v>89460</v>
          </cell>
          <cell r="R22">
            <v>213</v>
          </cell>
        </row>
        <row r="23">
          <cell r="Q23">
            <v>89460</v>
          </cell>
          <cell r="R23">
            <v>213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mments"/>
      <sheetName val="Settings"/>
      <sheetName val="Summary"/>
      <sheetName val="Own source receipts"/>
      <sheetName val="Grants"/>
      <sheetName val="Analysis"/>
      <sheetName val="Payment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Transfers to local government"/>
      <sheetName val="Transfers Detail"/>
      <sheetName val="PPP"/>
      <sheetName val="Public Entities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Contents"/>
      <sheetName val="Total Costs"/>
      <sheetName val="Total HR"/>
      <sheetName val="MDA 1"/>
      <sheetName val="MDA 2"/>
      <sheetName val="MDA 3"/>
      <sheetName val="MDA 4"/>
      <sheetName val="MDA 5"/>
      <sheetName val="MDA 6"/>
      <sheetName val="MDA 7"/>
      <sheetName val="MDA 8"/>
      <sheetName val="MDA 9"/>
      <sheetName val="MDA 10"/>
      <sheetName val="MDA 11"/>
      <sheetName val="MDA 12"/>
      <sheetName val="MDA (new offices)"/>
      <sheetName val="CP Police Units"/>
      <sheetName val="Facilities"/>
      <sheetName val="GenAssumptions"/>
      <sheetName val="SalaryScales"/>
      <sheetName val="SalaryNam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>SS.1</v>
          </cell>
        </row>
        <row r="2">
          <cell r="B2" t="str">
            <v>SS.2</v>
          </cell>
        </row>
        <row r="3">
          <cell r="B3" t="str">
            <v>SS.3</v>
          </cell>
        </row>
        <row r="4">
          <cell r="B4" t="str">
            <v>SS.4</v>
          </cell>
        </row>
        <row r="5">
          <cell r="B5" t="str">
            <v>SS.5</v>
          </cell>
        </row>
      </sheetData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 Plan"/>
      <sheetName val="Codes"/>
    </sheetNames>
    <sheetDataSet>
      <sheetData sheetId="0" refreshError="1"/>
      <sheetData sheetId="1">
        <row r="2">
          <cell r="A2" t="str">
            <v>Seidauk</v>
          </cell>
        </row>
        <row r="3">
          <cell r="A3" t="str">
            <v>Iha proosesu</v>
          </cell>
        </row>
        <row r="4">
          <cell r="A4" t="str">
            <v>Kompleta ona</v>
          </cell>
        </row>
        <row r="5">
          <cell r="A5" t="str">
            <v>Liu ona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Contents"/>
      <sheetName val="Service Descriptions"/>
      <sheetName val="GenAssumptions"/>
      <sheetName val="Children"/>
      <sheetName val="Sum Dep"/>
      <sheetName val="Sum Cost"/>
      <sheetName val="Sum Pers"/>
      <sheetName val="Sum Pers Cost"/>
      <sheetName val="Sum Train"/>
      <sheetName val="Sum Inst Cost"/>
      <sheetName val="Sum Regs"/>
      <sheetName val="1. Register"/>
      <sheetName val="2. Early Int"/>
      <sheetName val="3. C Need"/>
      <sheetName val="4. P of Safety"/>
      <sheetName val="5. F&amp;Ad"/>
      <sheetName val="6. Master"/>
      <sheetName val="7. CCourt SW"/>
      <sheetName val="8. Inst O"/>
      <sheetName val="9. Police"/>
      <sheetName val="10. Prelim"/>
      <sheetName val="11. Diversion"/>
      <sheetName val="12. CCourt CL"/>
      <sheetName val="13. Capital"/>
      <sheetName val="14. BubSum J"/>
      <sheetName val="15. BudSum SD"/>
      <sheetName val="16. BudSum Pol"/>
      <sheetName val="17. BudSum MoHC"/>
      <sheetName val="18. BudSum Jud"/>
      <sheetName val="19. BudSum CS"/>
      <sheetName val="Impl Budget"/>
      <sheetName val="Lists"/>
      <sheetName val="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J2" t="str">
            <v>A-Top</v>
          </cell>
          <cell r="Y2" t="str">
            <v>A-Top</v>
          </cell>
          <cell r="Z2">
            <v>16284</v>
          </cell>
        </row>
        <row r="3">
          <cell r="J3" t="str">
            <v>A-Middle</v>
          </cell>
          <cell r="Y3" t="str">
            <v>A-Middle</v>
          </cell>
          <cell r="Z3">
            <v>15396</v>
          </cell>
        </row>
        <row r="4">
          <cell r="J4" t="str">
            <v>A-Bottom</v>
          </cell>
          <cell r="Y4" t="str">
            <v>A-Bottom</v>
          </cell>
          <cell r="Z4">
            <v>14076</v>
          </cell>
        </row>
        <row r="5">
          <cell r="J5" t="str">
            <v>B-Top</v>
          </cell>
          <cell r="Y5" t="str">
            <v>B-Top</v>
          </cell>
          <cell r="Z5">
            <v>23472</v>
          </cell>
        </row>
        <row r="6">
          <cell r="J6" t="str">
            <v>B-Middle</v>
          </cell>
          <cell r="Y6" t="str">
            <v>B-Middle</v>
          </cell>
          <cell r="Z6">
            <v>20208</v>
          </cell>
        </row>
        <row r="7">
          <cell r="J7" t="str">
            <v>B-Bottom</v>
          </cell>
          <cell r="Y7" t="str">
            <v>B-Bottom</v>
          </cell>
          <cell r="Z7">
            <v>16872</v>
          </cell>
        </row>
        <row r="8">
          <cell r="J8" t="str">
            <v>C-Top</v>
          </cell>
          <cell r="Y8" t="str">
            <v>C-Top</v>
          </cell>
          <cell r="Z8">
            <v>35376</v>
          </cell>
        </row>
        <row r="9">
          <cell r="J9" t="str">
            <v>C-Middle</v>
          </cell>
          <cell r="Y9" t="str">
            <v>C-Middle</v>
          </cell>
          <cell r="Z9">
            <v>29784</v>
          </cell>
        </row>
        <row r="10">
          <cell r="J10" t="str">
            <v>C-Bottom</v>
          </cell>
          <cell r="Y10" t="str">
            <v>C-Bottom</v>
          </cell>
          <cell r="Z10">
            <v>24144</v>
          </cell>
        </row>
        <row r="11">
          <cell r="J11" t="str">
            <v>D-Top</v>
          </cell>
          <cell r="Y11" t="str">
            <v>D-Top</v>
          </cell>
          <cell r="Z11">
            <v>53148</v>
          </cell>
        </row>
        <row r="12">
          <cell r="J12" t="str">
            <v>D-Middle</v>
          </cell>
          <cell r="Y12" t="str">
            <v>D-Middle</v>
          </cell>
          <cell r="Z12">
            <v>44748</v>
          </cell>
        </row>
        <row r="13">
          <cell r="J13" t="str">
            <v>D-Bottom</v>
          </cell>
          <cell r="Y13" t="str">
            <v>D-Bottom</v>
          </cell>
          <cell r="Z13">
            <v>36432</v>
          </cell>
        </row>
        <row r="14">
          <cell r="J14" t="str">
            <v>E-Top</v>
          </cell>
          <cell r="Y14" t="str">
            <v>E-Top</v>
          </cell>
          <cell r="Z14">
            <v>76260</v>
          </cell>
        </row>
        <row r="15">
          <cell r="J15" t="str">
            <v>E-Middle</v>
          </cell>
          <cell r="Y15" t="str">
            <v>E-Middle</v>
          </cell>
          <cell r="Z15">
            <v>65760</v>
          </cell>
        </row>
        <row r="16">
          <cell r="J16" t="str">
            <v>E-Bottom</v>
          </cell>
          <cell r="Y16" t="str">
            <v>E-Bottom</v>
          </cell>
          <cell r="Z16">
            <v>54996</v>
          </cell>
        </row>
        <row r="17">
          <cell r="J17" t="str">
            <v>F-Top</v>
          </cell>
          <cell r="Y17" t="str">
            <v>F-Top</v>
          </cell>
          <cell r="Z17">
            <v>108024</v>
          </cell>
        </row>
        <row r="18">
          <cell r="J18" t="str">
            <v>F-Middle</v>
          </cell>
          <cell r="Y18" t="str">
            <v>F-Middle</v>
          </cell>
          <cell r="Z18">
            <v>93108</v>
          </cell>
        </row>
        <row r="19">
          <cell r="J19" t="str">
            <v>F-Bottom</v>
          </cell>
          <cell r="Y19" t="str">
            <v>F-Bottom</v>
          </cell>
          <cell r="Z19">
            <v>77964</v>
          </cell>
        </row>
        <row r="20">
          <cell r="J20" t="str">
            <v>G-Top</v>
          </cell>
          <cell r="Y20" t="str">
            <v>G-Top</v>
          </cell>
          <cell r="Z20">
            <v>131724</v>
          </cell>
        </row>
        <row r="21">
          <cell r="J21" t="str">
            <v>G-Middle</v>
          </cell>
          <cell r="Y21" t="str">
            <v>G-Middle</v>
          </cell>
          <cell r="Z21">
            <v>122244</v>
          </cell>
        </row>
        <row r="22">
          <cell r="J22" t="str">
            <v>G-Bottom</v>
          </cell>
          <cell r="Y22" t="str">
            <v>G-Bottom</v>
          </cell>
          <cell r="Z22">
            <v>110724</v>
          </cell>
        </row>
        <row r="23">
          <cell r="J23" t="str">
            <v>H-Top</v>
          </cell>
          <cell r="Y23" t="str">
            <v>H-Top</v>
          </cell>
          <cell r="Z23">
            <v>160560</v>
          </cell>
        </row>
        <row r="24">
          <cell r="J24" t="str">
            <v>H-Middle</v>
          </cell>
          <cell r="Y24" t="str">
            <v>H-Middle</v>
          </cell>
          <cell r="Z24">
            <v>145428</v>
          </cell>
        </row>
        <row r="25">
          <cell r="J25" t="str">
            <v>H-Bottom</v>
          </cell>
          <cell r="Y25" t="str">
            <v>H-Bottom</v>
          </cell>
          <cell r="Z25">
            <v>135024</v>
          </cell>
        </row>
        <row r="26">
          <cell r="J26" t="str">
            <v>I-Top</v>
          </cell>
          <cell r="Y26" t="str">
            <v>I-Top</v>
          </cell>
          <cell r="Z26">
            <v>221448</v>
          </cell>
        </row>
        <row r="27">
          <cell r="J27" t="str">
            <v>I-Middle</v>
          </cell>
          <cell r="Y27" t="str">
            <v>I-Middle</v>
          </cell>
          <cell r="Z27">
            <v>190944</v>
          </cell>
        </row>
        <row r="28">
          <cell r="J28" t="str">
            <v>I-Bottom</v>
          </cell>
          <cell r="Y28" t="str">
            <v>I-Bottom</v>
          </cell>
          <cell r="Z28">
            <v>164604</v>
          </cell>
        </row>
        <row r="29">
          <cell r="J29" t="str">
            <v>J-Top</v>
          </cell>
          <cell r="Y29" t="str">
            <v>J-Top</v>
          </cell>
          <cell r="Z29">
            <v>256920</v>
          </cell>
        </row>
        <row r="30">
          <cell r="J30" t="str">
            <v>J-Middle</v>
          </cell>
          <cell r="Y30" t="str">
            <v>J-Middle</v>
          </cell>
          <cell r="Z30">
            <v>221448</v>
          </cell>
        </row>
        <row r="31">
          <cell r="J31" t="str">
            <v>J-Bottom</v>
          </cell>
          <cell r="Y31" t="str">
            <v>J-Bottom</v>
          </cell>
          <cell r="Z31">
            <v>190944</v>
          </cell>
        </row>
        <row r="32">
          <cell r="J32" t="str">
            <v>K-Top</v>
          </cell>
          <cell r="Y32" t="str">
            <v>K-Top</v>
          </cell>
          <cell r="Z32">
            <v>297984</v>
          </cell>
        </row>
        <row r="33">
          <cell r="J33" t="str">
            <v>K-Middle</v>
          </cell>
          <cell r="Y33" t="str">
            <v>K-Middle</v>
          </cell>
          <cell r="Z33">
            <v>256920</v>
          </cell>
        </row>
        <row r="34">
          <cell r="J34" t="str">
            <v>K-Bottom</v>
          </cell>
          <cell r="Y34" t="str">
            <v>K-Bottom</v>
          </cell>
          <cell r="Z34">
            <v>221448</v>
          </cell>
        </row>
        <row r="35">
          <cell r="J35" t="str">
            <v>L-Top</v>
          </cell>
          <cell r="Y35" t="str">
            <v>L-Top</v>
          </cell>
          <cell r="Z35">
            <v>354288</v>
          </cell>
        </row>
        <row r="36">
          <cell r="J36" t="str">
            <v>L-Middle</v>
          </cell>
          <cell r="Y36" t="str">
            <v>L-Middle</v>
          </cell>
          <cell r="Z36">
            <v>305448</v>
          </cell>
        </row>
        <row r="37">
          <cell r="J37" t="str">
            <v>L-Bottom</v>
          </cell>
          <cell r="Y37" t="str">
            <v>L-Bottom</v>
          </cell>
          <cell r="Z37">
            <v>263364</v>
          </cell>
        </row>
        <row r="38">
          <cell r="Y38" t="str">
            <v>2 - 3-Top</v>
          </cell>
          <cell r="Z38">
            <v>22104</v>
          </cell>
        </row>
        <row r="39">
          <cell r="Y39" t="str">
            <v>2 - 3-Middle</v>
          </cell>
          <cell r="Z39">
            <v>19632</v>
          </cell>
        </row>
        <row r="40">
          <cell r="Y40" t="str">
            <v>2 - 3-Bottom</v>
          </cell>
          <cell r="Z40">
            <v>16872</v>
          </cell>
        </row>
        <row r="41">
          <cell r="Y41" t="str">
            <v>7 - 8-Top</v>
          </cell>
          <cell r="Z41">
            <v>60120</v>
          </cell>
        </row>
        <row r="42">
          <cell r="Y42" t="str">
            <v>7 - 8-Middle</v>
          </cell>
          <cell r="Z42">
            <v>53148</v>
          </cell>
        </row>
        <row r="43">
          <cell r="Y43" t="str">
            <v>7 - 8-Bottom</v>
          </cell>
          <cell r="Z43">
            <v>44748</v>
          </cell>
        </row>
        <row r="44">
          <cell r="Y44" t="str">
            <v>8 - 9-Top</v>
          </cell>
          <cell r="Z44">
            <v>76260</v>
          </cell>
        </row>
        <row r="45">
          <cell r="Y45" t="str">
            <v>8 - 9-Middle</v>
          </cell>
          <cell r="Z45">
            <v>69768</v>
          </cell>
        </row>
        <row r="46">
          <cell r="Y46" t="str">
            <v>8 - 9-Bottom</v>
          </cell>
          <cell r="Z46">
            <v>61956</v>
          </cell>
        </row>
        <row r="47">
          <cell r="Y47" t="str">
            <v>10 - 11-Top</v>
          </cell>
          <cell r="Z47">
            <v>108024</v>
          </cell>
        </row>
        <row r="48">
          <cell r="Y48" t="str">
            <v>10 - 11-Middle</v>
          </cell>
          <cell r="Z48">
            <v>90420</v>
          </cell>
        </row>
        <row r="49">
          <cell r="Y49" t="str">
            <v>10 - 11-Bottom</v>
          </cell>
          <cell r="Z49">
            <v>77964</v>
          </cell>
        </row>
        <row r="50">
          <cell r="Y50" t="str">
            <v>12 - 13-Top</v>
          </cell>
          <cell r="Z50">
            <v>131724</v>
          </cell>
        </row>
        <row r="51">
          <cell r="Y51" t="str">
            <v>12 - 13-Middle</v>
          </cell>
          <cell r="Z51">
            <v>122244</v>
          </cell>
        </row>
        <row r="52">
          <cell r="Y52" t="str">
            <v>12 - 13-Bottom</v>
          </cell>
          <cell r="Z52">
            <v>110724</v>
          </cell>
        </row>
        <row r="53">
          <cell r="Y53" t="str">
            <v>13 - 14-Top</v>
          </cell>
          <cell r="Z53">
            <v>145428</v>
          </cell>
        </row>
        <row r="54">
          <cell r="Y54" t="str">
            <v>13 - 14-Middle</v>
          </cell>
          <cell r="Z54">
            <v>141876</v>
          </cell>
        </row>
        <row r="55">
          <cell r="Y55" t="str">
            <v>13 - 14-Bottom</v>
          </cell>
          <cell r="Z55">
            <v>135024</v>
          </cell>
        </row>
        <row r="56">
          <cell r="Y56" t="str">
            <v>15-Top</v>
          </cell>
          <cell r="Z56">
            <v>160560</v>
          </cell>
        </row>
        <row r="57">
          <cell r="Y57" t="str">
            <v>15-Middle</v>
          </cell>
          <cell r="Z57">
            <v>156660</v>
          </cell>
        </row>
        <row r="58">
          <cell r="Y58" t="str">
            <v>15-Bottom</v>
          </cell>
          <cell r="Z58">
            <v>149076</v>
          </cell>
        </row>
        <row r="59">
          <cell r="Y59" t="str">
            <v>16-Top</v>
          </cell>
          <cell r="Z59">
            <v>177264</v>
          </cell>
        </row>
        <row r="60">
          <cell r="Y60" t="str">
            <v>16-Middle</v>
          </cell>
          <cell r="Z60">
            <v>172944</v>
          </cell>
        </row>
        <row r="61">
          <cell r="Y61" t="str">
            <v>16-Bottom</v>
          </cell>
          <cell r="Z61">
            <v>164604</v>
          </cell>
        </row>
        <row r="62">
          <cell r="Y62" t="str">
            <v>17-Top</v>
          </cell>
          <cell r="Z62">
            <v>195720</v>
          </cell>
        </row>
        <row r="63">
          <cell r="Y63" t="str">
            <v>17-Middle</v>
          </cell>
          <cell r="Z63">
            <v>190944</v>
          </cell>
        </row>
        <row r="64">
          <cell r="Y64" t="str">
            <v>17-Bottom</v>
          </cell>
          <cell r="Z64">
            <v>181692</v>
          </cell>
        </row>
        <row r="65">
          <cell r="Y65" t="str">
            <v>18 - 19-Top</v>
          </cell>
          <cell r="Z65">
            <v>216072</v>
          </cell>
        </row>
        <row r="66">
          <cell r="Y66" t="str">
            <v>18 - 19-Middle</v>
          </cell>
          <cell r="Z66">
            <v>210816</v>
          </cell>
        </row>
        <row r="67">
          <cell r="Y67" t="str">
            <v>18 - 19-Bottom</v>
          </cell>
          <cell r="Z67">
            <v>200640</v>
          </cell>
        </row>
        <row r="68">
          <cell r="Y68" t="str">
            <v>20-Top</v>
          </cell>
          <cell r="Z68">
            <v>238524</v>
          </cell>
        </row>
        <row r="69">
          <cell r="Y69" t="str">
            <v>20-Middle</v>
          </cell>
          <cell r="Z69">
            <v>221448</v>
          </cell>
        </row>
        <row r="70">
          <cell r="Y70" t="str">
            <v>20-Bottom</v>
          </cell>
          <cell r="Z70">
            <v>221448</v>
          </cell>
        </row>
        <row r="71">
          <cell r="Y71" t="str">
            <v>8 - 9-Top</v>
          </cell>
          <cell r="Z71">
            <v>76260</v>
          </cell>
        </row>
        <row r="72">
          <cell r="Y72" t="str">
            <v>8 - 9-Middle</v>
          </cell>
          <cell r="Z72">
            <v>65760</v>
          </cell>
        </row>
        <row r="73">
          <cell r="Y73" t="str">
            <v>8 - 9-Bottom</v>
          </cell>
          <cell r="Z73">
            <v>56676</v>
          </cell>
        </row>
        <row r="74">
          <cell r="Y74" t="str">
            <v>10-Top</v>
          </cell>
          <cell r="Z74">
            <v>90420</v>
          </cell>
        </row>
        <row r="75">
          <cell r="Y75" t="str">
            <v>10-Middle</v>
          </cell>
          <cell r="Z75">
            <v>85188</v>
          </cell>
        </row>
        <row r="76">
          <cell r="Y76" t="str">
            <v>10-Bottom</v>
          </cell>
          <cell r="Z76">
            <v>77964</v>
          </cell>
        </row>
        <row r="77">
          <cell r="Y77" t="str">
            <v>11 - 12-Top</v>
          </cell>
          <cell r="Z77">
            <v>113544</v>
          </cell>
        </row>
        <row r="78">
          <cell r="Y78" t="str">
            <v>11 - 12-Middle</v>
          </cell>
          <cell r="Z78">
            <v>104868</v>
          </cell>
        </row>
        <row r="79">
          <cell r="Y79" t="str">
            <v>11 - 12-Bottom</v>
          </cell>
          <cell r="Z79">
            <v>93108</v>
          </cell>
        </row>
        <row r="80">
          <cell r="Y80" t="str">
            <v>Teacher assistant L1-Top</v>
          </cell>
          <cell r="Z80">
            <v>20496</v>
          </cell>
        </row>
        <row r="81">
          <cell r="Y81" t="str">
            <v>Teacher assistant L1-Middle</v>
          </cell>
          <cell r="Z81">
            <v>23028</v>
          </cell>
        </row>
        <row r="82">
          <cell r="Y82" t="str">
            <v>Teacher assistant L1-Bottom</v>
          </cell>
          <cell r="Z82">
            <v>26316</v>
          </cell>
        </row>
        <row r="83">
          <cell r="Y83" t="str">
            <v>Teacher assistant L2-Top</v>
          </cell>
          <cell r="Z83">
            <v>27228</v>
          </cell>
        </row>
        <row r="84">
          <cell r="Y84" t="str">
            <v>Teacher assistant L2-Middle</v>
          </cell>
          <cell r="Z84">
            <v>34608</v>
          </cell>
        </row>
        <row r="85">
          <cell r="Y85" t="str">
            <v>Teacher assistant L2-Bottom</v>
          </cell>
          <cell r="Z85">
            <v>43764</v>
          </cell>
        </row>
        <row r="86">
          <cell r="Y86" t="str">
            <v>Teacher assistant L3-Top</v>
          </cell>
          <cell r="Z86">
            <v>45252</v>
          </cell>
        </row>
        <row r="87">
          <cell r="Y87" t="str">
            <v>Teacher assistant L3-Middle</v>
          </cell>
          <cell r="Z87">
            <v>48252</v>
          </cell>
        </row>
        <row r="88">
          <cell r="Y88" t="str">
            <v>Teacher assistant L3-Bottom</v>
          </cell>
          <cell r="Z88">
            <v>51696</v>
          </cell>
        </row>
        <row r="89">
          <cell r="Y89" t="str">
            <v>Teacher assistant L4-Top</v>
          </cell>
          <cell r="Z89">
            <v>53496</v>
          </cell>
        </row>
        <row r="90">
          <cell r="Y90" t="str">
            <v>Teacher assistant L4-Middle</v>
          </cell>
          <cell r="Z90">
            <v>57036</v>
          </cell>
        </row>
        <row r="91">
          <cell r="Y91" t="str">
            <v>Teacher assistant L4-Bottom</v>
          </cell>
          <cell r="Z91">
            <v>61068</v>
          </cell>
        </row>
        <row r="92">
          <cell r="Y92" t="str">
            <v>Associate instructor-Top</v>
          </cell>
          <cell r="Z92">
            <v>63204</v>
          </cell>
        </row>
        <row r="93">
          <cell r="Y93" t="str">
            <v>Associate instructor-Middle</v>
          </cell>
          <cell r="Z93">
            <v>67692</v>
          </cell>
        </row>
        <row r="94">
          <cell r="Y94" t="str">
            <v>Associate instructor-Bottom</v>
          </cell>
          <cell r="Z94">
            <v>71124</v>
          </cell>
        </row>
        <row r="95">
          <cell r="Y95" t="str">
            <v>Teacher instructor-Top</v>
          </cell>
          <cell r="Z95">
            <v>73272</v>
          </cell>
        </row>
        <row r="96">
          <cell r="Y96" t="str">
            <v>Teacher instructor-Middle</v>
          </cell>
          <cell r="Z96">
            <v>82020</v>
          </cell>
        </row>
        <row r="97">
          <cell r="Y97" t="str">
            <v>Teacher instructor-Bottom</v>
          </cell>
          <cell r="Z97">
            <v>94608</v>
          </cell>
        </row>
        <row r="98">
          <cell r="Y98" t="str">
            <v>District resource teacher-Top</v>
          </cell>
          <cell r="Z98">
            <v>97440</v>
          </cell>
        </row>
        <row r="99">
          <cell r="Y99" t="str">
            <v>District resource teacher-Middle</v>
          </cell>
          <cell r="Z99">
            <v>105936</v>
          </cell>
        </row>
        <row r="100">
          <cell r="Y100" t="str">
            <v>District resource teacher-Bottom</v>
          </cell>
          <cell r="Z100">
            <v>108576</v>
          </cell>
        </row>
        <row r="101">
          <cell r="Y101" t="str">
            <v>Senior Teacher-Top</v>
          </cell>
          <cell r="Z101">
            <v>111288</v>
          </cell>
        </row>
        <row r="102">
          <cell r="Y102" t="str">
            <v>Senior Teacher-Middle</v>
          </cell>
          <cell r="Z102">
            <v>116916</v>
          </cell>
        </row>
        <row r="103">
          <cell r="Y103" t="str">
            <v>Senior Teacher-Bottom</v>
          </cell>
          <cell r="Z103">
            <v>122880</v>
          </cell>
        </row>
        <row r="104">
          <cell r="Y104" t="str">
            <v>Principal small school-Top</v>
          </cell>
          <cell r="Z104">
            <v>125928</v>
          </cell>
        </row>
        <row r="105">
          <cell r="Y105" t="str">
            <v>Principal small school-Middle</v>
          </cell>
          <cell r="Z105">
            <v>132300</v>
          </cell>
        </row>
        <row r="106">
          <cell r="Y106" t="str">
            <v>Principal small school-Bottom</v>
          </cell>
          <cell r="Z106">
            <v>135612</v>
          </cell>
        </row>
        <row r="107">
          <cell r="Y107" t="str">
            <v>Headman</v>
          </cell>
          <cell r="Z107">
            <v>8364</v>
          </cell>
        </row>
        <row r="108">
          <cell r="Y108" t="str">
            <v>Chief II</v>
          </cell>
          <cell r="Z108">
            <v>14448</v>
          </cell>
        </row>
        <row r="109">
          <cell r="Y109" t="str">
            <v xml:space="preserve">Chief I </v>
          </cell>
          <cell r="Z109">
            <v>25152</v>
          </cell>
        </row>
        <row r="110">
          <cell r="Y110" t="str">
            <v>Area Chief II</v>
          </cell>
          <cell r="Z110">
            <v>33936</v>
          </cell>
        </row>
        <row r="111">
          <cell r="Y111" t="str">
            <v xml:space="preserve">Area Chief I </v>
          </cell>
          <cell r="Z111">
            <v>75864</v>
          </cell>
        </row>
        <row r="112">
          <cell r="Y112" t="str">
            <v>Independent Chief</v>
          </cell>
          <cell r="Z112">
            <v>88920</v>
          </cell>
        </row>
      </sheetData>
      <sheetData sheetId="3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men Abdoll" id="{71231EDB-F21A-4AFA-8B9C-F7A924B27FA7}" userId="a9c7505a812f7f2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23-05-18T09:10:18.56" personId="{71231EDB-F21A-4AFA-8B9C-F7A924B27FA7}" id="{CC4FAE96-09D6-4DB5-87BE-283E3113222A}">
    <text>Number might be more or less per district</text>
  </threadedComment>
  <threadedComment ref="C63" dT="2023-05-10T12:14:47.42" personId="{71231EDB-F21A-4AFA-8B9C-F7A924B27FA7}" id="{F67F0394-BFF9-4FD2-8A3D-B281D1EEC375}">
    <text>This covers cost of flip charts, markers, pens, etc.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men@cornerstonesa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CD60-9B2D-4225-9E97-03AD6A97C364}">
  <dimension ref="B1:T25"/>
  <sheetViews>
    <sheetView showGridLines="0" tabSelected="1" zoomScale="130" zoomScaleNormal="130" workbookViewId="0">
      <pane xSplit="35" ySplit="44" topLeftCell="AJ67" activePane="bottomRight" state="frozen"/>
      <selection pane="topRight" activeCell="AJ1" sqref="AJ1"/>
      <selection pane="bottomLeft" activeCell="A44" sqref="A44"/>
      <selection pane="bottomRight" activeCell="H9" sqref="H9"/>
    </sheetView>
  </sheetViews>
  <sheetFormatPr defaultColWidth="8.6328125" defaultRowHeight="14.5" x14ac:dyDescent="0.35"/>
  <cols>
    <col min="5" max="5" width="9.6328125" customWidth="1"/>
    <col min="6" max="10" width="8.6328125" customWidth="1"/>
    <col min="11" max="11" width="9.6328125" customWidth="1"/>
    <col min="12" max="12" width="5.453125" customWidth="1"/>
    <col min="13" max="13" width="4.6328125" customWidth="1"/>
  </cols>
  <sheetData>
    <row r="1" spans="2:20" ht="10.5" customHeight="1" x14ac:dyDescent="0.5">
      <c r="D1" s="116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2:20" ht="10.5" customHeight="1" x14ac:dyDescent="0.55000000000000004">
      <c r="H2" s="2"/>
    </row>
    <row r="3" spans="2:20" ht="9" customHeight="1" x14ac:dyDescent="0.35">
      <c r="P3" s="3"/>
    </row>
    <row r="4" spans="2:20" ht="27.5" x14ac:dyDescent="0.55000000000000004">
      <c r="E4" s="4"/>
      <c r="F4" s="4"/>
      <c r="G4" s="4"/>
      <c r="H4" s="5" t="s">
        <v>0</v>
      </c>
      <c r="I4" s="4"/>
      <c r="J4" s="4"/>
      <c r="K4" s="4"/>
      <c r="P4" s="3"/>
    </row>
    <row r="5" spans="2:20" ht="27.5" x14ac:dyDescent="0.55000000000000004">
      <c r="E5" s="4"/>
      <c r="F5" s="4"/>
      <c r="G5" s="4"/>
      <c r="H5" s="5" t="s">
        <v>51</v>
      </c>
      <c r="I5" s="4"/>
      <c r="J5" s="4"/>
      <c r="K5" s="4"/>
      <c r="P5" s="3"/>
    </row>
    <row r="6" spans="2:20" ht="25" x14ac:dyDescent="0.4">
      <c r="E6" s="4"/>
      <c r="F6" s="4"/>
      <c r="G6" s="4"/>
      <c r="H6" s="24" t="s">
        <v>52</v>
      </c>
      <c r="I6" s="4"/>
      <c r="J6" s="4"/>
      <c r="K6" s="4"/>
      <c r="P6" s="3"/>
    </row>
    <row r="7" spans="2:20" ht="6.75" customHeight="1" x14ac:dyDescent="0.35">
      <c r="H7" s="1"/>
    </row>
    <row r="8" spans="2:20" ht="17.5" x14ac:dyDescent="0.35">
      <c r="H8" s="6" t="s">
        <v>127</v>
      </c>
    </row>
    <row r="9" spans="2:20" x14ac:dyDescent="0.35">
      <c r="H9" s="7" t="s">
        <v>4</v>
      </c>
    </row>
    <row r="10" spans="2:20" ht="32.25" customHeight="1" thickBot="1" x14ac:dyDescent="0.4">
      <c r="E10" s="118" t="s">
        <v>5</v>
      </c>
      <c r="F10" s="118"/>
      <c r="G10" s="118"/>
      <c r="H10" s="118"/>
      <c r="I10" s="118"/>
      <c r="J10" s="118"/>
      <c r="K10" s="118"/>
    </row>
    <row r="11" spans="2:20" ht="8.25" customHeight="1" x14ac:dyDescent="0.35"/>
    <row r="12" spans="2:20" ht="13.5" customHeight="1" x14ac:dyDescent="0.35">
      <c r="E12" s="119" t="s">
        <v>1</v>
      </c>
      <c r="F12" s="119"/>
      <c r="G12" s="119"/>
      <c r="L12" s="8"/>
      <c r="M12" s="8"/>
      <c r="N12" s="8"/>
      <c r="O12" s="9"/>
    </row>
    <row r="13" spans="2:20" s="12" customFormat="1" ht="13.5" customHeight="1" x14ac:dyDescent="0.6">
      <c r="B13"/>
      <c r="C13"/>
      <c r="D13"/>
      <c r="E13"/>
      <c r="F13" s="10" t="s">
        <v>8</v>
      </c>
      <c r="G13"/>
      <c r="H13" s="11" t="s">
        <v>2</v>
      </c>
      <c r="J13" s="11" t="s">
        <v>113</v>
      </c>
      <c r="L13"/>
      <c r="M13" s="25" t="s">
        <v>9</v>
      </c>
      <c r="O13" s="14"/>
      <c r="P13" s="15"/>
      <c r="Q13" s="15"/>
      <c r="R13"/>
      <c r="S13"/>
      <c r="T13"/>
    </row>
    <row r="14" spans="2:20" s="19" customFormat="1" ht="13.5" customHeight="1" x14ac:dyDescent="0.6">
      <c r="B14" s="16"/>
      <c r="C14" s="16"/>
      <c r="D14" s="16"/>
      <c r="E14" s="17" t="s">
        <v>3</v>
      </c>
      <c r="F14" s="10" t="s">
        <v>6</v>
      </c>
      <c r="G14"/>
      <c r="H14" s="11" t="s">
        <v>7</v>
      </c>
      <c r="I14" s="12"/>
      <c r="J14" s="11"/>
      <c r="K14" s="12"/>
      <c r="L14"/>
      <c r="M14" s="13"/>
      <c r="N14" s="12"/>
      <c r="O14" s="14"/>
      <c r="P14" s="18"/>
      <c r="Q14" s="18"/>
      <c r="R14" s="16"/>
      <c r="S14" s="16"/>
      <c r="T14" s="16"/>
    </row>
    <row r="15" spans="2:20" s="12" customFormat="1" ht="13.5" customHeight="1" x14ac:dyDescent="0.6">
      <c r="B15"/>
      <c r="C15"/>
      <c r="F15" s="10"/>
      <c r="G15"/>
      <c r="H15" s="11"/>
      <c r="J15" s="11"/>
      <c r="L15"/>
      <c r="M15" s="13"/>
      <c r="O15" s="14"/>
      <c r="P15" s="20"/>
      <c r="Q15" s="20"/>
      <c r="R15"/>
      <c r="S15"/>
      <c r="T15"/>
    </row>
    <row r="16" spans="2:20" s="12" customFormat="1" ht="11.25" customHeight="1" x14ac:dyDescent="0.6">
      <c r="B16"/>
      <c r="C16"/>
      <c r="F16" s="10"/>
      <c r="G16"/>
      <c r="H16" s="11"/>
      <c r="K16" s="11"/>
      <c r="L16"/>
      <c r="M16"/>
      <c r="N16" s="13"/>
      <c r="O16" s="21"/>
      <c r="P16" s="20"/>
      <c r="Q16" s="21"/>
      <c r="R16"/>
      <c r="S16"/>
      <c r="T16"/>
    </row>
    <row r="17" spans="6:17" ht="11.25" customHeight="1" x14ac:dyDescent="0.35">
      <c r="F17" s="10"/>
      <c r="H17" s="11"/>
      <c r="K17" s="11"/>
      <c r="N17" s="13"/>
      <c r="O17" s="21"/>
      <c r="P17" s="22"/>
      <c r="Q17" s="22"/>
    </row>
    <row r="18" spans="6:17" ht="11.25" customHeight="1" x14ac:dyDescent="0.35">
      <c r="F18" s="10"/>
      <c r="H18" s="11"/>
      <c r="K18" s="11"/>
      <c r="N18" s="13"/>
      <c r="O18" s="21"/>
      <c r="P18" s="22"/>
      <c r="Q18" s="22"/>
    </row>
    <row r="25" spans="6:17" x14ac:dyDescent="0.35">
      <c r="G25" s="23"/>
    </row>
  </sheetData>
  <mergeCells count="3">
    <mergeCell ref="D1:T1"/>
    <mergeCell ref="E10:K10"/>
    <mergeCell ref="E12:G12"/>
  </mergeCells>
  <hyperlinks>
    <hyperlink ref="M13" r:id="rId1" xr:uid="{760905B3-1B33-469E-87E6-063726FB64E8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8B07-FE2A-474D-81ED-36E436DB3381}">
  <sheetPr>
    <tabColor theme="3" tint="-0.249977111117893"/>
  </sheetPr>
  <dimension ref="A1:O36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K17" sqref="K17"/>
    </sheetView>
  </sheetViews>
  <sheetFormatPr defaultColWidth="8.81640625" defaultRowHeight="13" x14ac:dyDescent="0.3"/>
  <cols>
    <col min="1" max="1" width="3.36328125" style="35" customWidth="1"/>
    <col min="2" max="2" width="5.1796875" style="91" customWidth="1"/>
    <col min="3" max="3" width="49.36328125" style="35" customWidth="1"/>
    <col min="4" max="4" width="12.81640625" style="35" customWidth="1"/>
    <col min="5" max="5" width="14.08984375" style="35" customWidth="1"/>
    <col min="6" max="6" width="12.81640625" style="35" customWidth="1"/>
    <col min="7" max="7" width="10.08984375" style="35" bestFit="1" customWidth="1"/>
    <col min="8" max="10" width="8.81640625" style="35"/>
    <col min="11" max="11" width="38.81640625" style="35" customWidth="1"/>
    <col min="12" max="16384" width="8.81640625" style="35"/>
  </cols>
  <sheetData>
    <row r="1" spans="1:15" s="98" customFormat="1" x14ac:dyDescent="0.3">
      <c r="A1" s="98" t="s">
        <v>18</v>
      </c>
    </row>
    <row r="2" spans="1:15" x14ac:dyDescent="0.3">
      <c r="D2" s="132" t="s">
        <v>114</v>
      </c>
      <c r="E2" s="132"/>
      <c r="F2" s="132"/>
      <c r="G2" s="29"/>
      <c r="H2" s="29"/>
      <c r="I2" s="29"/>
      <c r="J2" s="29"/>
      <c r="K2" s="29"/>
    </row>
    <row r="3" spans="1:15" x14ac:dyDescent="0.3">
      <c r="D3" s="71" t="s">
        <v>11</v>
      </c>
      <c r="E3" s="92" t="s">
        <v>12</v>
      </c>
      <c r="F3" s="92" t="s">
        <v>13</v>
      </c>
      <c r="G3" s="114"/>
      <c r="H3" s="115"/>
      <c r="I3" s="115"/>
      <c r="J3" s="115"/>
      <c r="K3" s="115"/>
      <c r="L3" s="115"/>
    </row>
    <row r="4" spans="1:15" x14ac:dyDescent="0.3">
      <c r="D4" s="72">
        <v>1</v>
      </c>
      <c r="E4" s="93">
        <v>2</v>
      </c>
      <c r="F4" s="93">
        <v>1.5</v>
      </c>
      <c r="G4" s="99"/>
      <c r="H4" s="99"/>
      <c r="I4" s="99"/>
      <c r="J4" s="99"/>
      <c r="K4" s="99"/>
      <c r="L4" s="99"/>
    </row>
    <row r="5" spans="1:15" x14ac:dyDescent="0.3">
      <c r="D5" s="71" t="s">
        <v>37</v>
      </c>
      <c r="E5" s="92" t="s">
        <v>14</v>
      </c>
      <c r="F5" s="92" t="s">
        <v>15</v>
      </c>
      <c r="G5" s="113"/>
      <c r="H5" s="113"/>
      <c r="I5" s="113"/>
      <c r="J5" s="113"/>
      <c r="K5" s="113"/>
    </row>
    <row r="6" spans="1:15" x14ac:dyDescent="0.3">
      <c r="B6" s="100" t="s">
        <v>41</v>
      </c>
      <c r="C6" s="100"/>
      <c r="D6" s="100"/>
      <c r="E6" s="100"/>
      <c r="F6" s="101"/>
      <c r="G6" s="102"/>
      <c r="H6" s="133" t="s">
        <v>19</v>
      </c>
      <c r="I6" s="133"/>
      <c r="J6" s="133"/>
      <c r="K6" s="133"/>
      <c r="L6" s="133"/>
      <c r="M6" s="133"/>
      <c r="N6" s="133"/>
      <c r="O6" s="134"/>
    </row>
    <row r="7" spans="1:15" x14ac:dyDescent="0.3">
      <c r="B7" s="35"/>
      <c r="C7" s="94"/>
      <c r="D7" s="95"/>
      <c r="E7" s="95"/>
      <c r="F7" s="95"/>
      <c r="H7" s="111"/>
      <c r="I7" s="135" t="s">
        <v>126</v>
      </c>
      <c r="J7" s="136"/>
      <c r="K7" s="136"/>
      <c r="L7" s="136"/>
      <c r="M7" s="136"/>
      <c r="N7" s="136"/>
      <c r="O7" s="137"/>
    </row>
    <row r="8" spans="1:15" x14ac:dyDescent="0.3">
      <c r="B8" s="94"/>
      <c r="C8" s="94" t="s">
        <v>42</v>
      </c>
      <c r="D8" s="95">
        <v>0.25</v>
      </c>
      <c r="E8" s="95">
        <v>0.25</v>
      </c>
      <c r="F8" s="95">
        <v>0.25</v>
      </c>
      <c r="H8" s="112"/>
      <c r="I8" s="138"/>
      <c r="J8" s="139"/>
      <c r="K8" s="139"/>
      <c r="L8" s="139"/>
      <c r="M8" s="139"/>
      <c r="N8" s="139"/>
      <c r="O8" s="140"/>
    </row>
    <row r="9" spans="1:15" x14ac:dyDescent="0.3">
      <c r="B9" s="100" t="s">
        <v>21</v>
      </c>
      <c r="C9" s="100"/>
      <c r="D9" s="100"/>
      <c r="E9" s="100"/>
      <c r="F9" s="101"/>
      <c r="H9" s="120"/>
      <c r="I9" s="123" t="s">
        <v>20</v>
      </c>
      <c r="J9" s="124"/>
      <c r="K9" s="124"/>
      <c r="L9" s="124"/>
      <c r="M9" s="124"/>
      <c r="N9" s="124"/>
      <c r="O9" s="125"/>
    </row>
    <row r="10" spans="1:15" x14ac:dyDescent="0.3">
      <c r="B10" s="96" t="s">
        <v>118</v>
      </c>
      <c r="C10" s="60"/>
      <c r="D10" s="69">
        <f>12*30000</f>
        <v>360000</v>
      </c>
      <c r="E10" s="69">
        <f t="shared" ref="E10:F10" si="0">12*30000</f>
        <v>360000</v>
      </c>
      <c r="F10" s="69">
        <f t="shared" si="0"/>
        <v>360000</v>
      </c>
      <c r="G10" s="107" t="s">
        <v>119</v>
      </c>
      <c r="H10" s="121"/>
      <c r="I10" s="126"/>
      <c r="J10" s="127"/>
      <c r="K10" s="127"/>
      <c r="L10" s="127"/>
      <c r="M10" s="127"/>
      <c r="N10" s="127"/>
      <c r="O10" s="128"/>
    </row>
    <row r="11" spans="1:15" x14ac:dyDescent="0.3">
      <c r="B11" s="96"/>
      <c r="C11" s="60"/>
      <c r="D11" s="69"/>
      <c r="E11" s="69"/>
      <c r="F11" s="69"/>
      <c r="G11" s="103"/>
      <c r="H11" s="121"/>
      <c r="I11" s="126"/>
      <c r="J11" s="127"/>
      <c r="K11" s="127"/>
      <c r="L11" s="127"/>
      <c r="M11" s="127"/>
      <c r="N11" s="127"/>
      <c r="O11" s="128"/>
    </row>
    <row r="12" spans="1:15" x14ac:dyDescent="0.3">
      <c r="B12" s="97"/>
      <c r="D12" s="69"/>
      <c r="E12" s="69"/>
      <c r="F12" s="69"/>
      <c r="H12" s="122"/>
      <c r="I12" s="129"/>
      <c r="J12" s="130"/>
      <c r="K12" s="130"/>
      <c r="L12" s="130"/>
      <c r="M12" s="130"/>
      <c r="N12" s="130"/>
      <c r="O12" s="131"/>
    </row>
    <row r="13" spans="1:15" x14ac:dyDescent="0.3">
      <c r="B13" s="100" t="s">
        <v>16</v>
      </c>
      <c r="C13" s="100"/>
      <c r="D13" s="100"/>
      <c r="E13" s="100"/>
      <c r="F13" s="101"/>
    </row>
    <row r="14" spans="1:15" x14ac:dyDescent="0.3">
      <c r="C14" s="35" t="s">
        <v>28</v>
      </c>
      <c r="D14" s="69">
        <v>67200</v>
      </c>
      <c r="E14" s="69">
        <v>67200</v>
      </c>
      <c r="F14" s="69">
        <v>67200</v>
      </c>
      <c r="G14" s="35" t="s">
        <v>29</v>
      </c>
    </row>
    <row r="15" spans="1:15" x14ac:dyDescent="0.3">
      <c r="C15" s="35" t="s">
        <v>30</v>
      </c>
      <c r="D15" s="69">
        <v>30000</v>
      </c>
      <c r="E15" s="69">
        <v>30000</v>
      </c>
      <c r="F15" s="69">
        <v>30000</v>
      </c>
      <c r="G15" s="35" t="s">
        <v>31</v>
      </c>
    </row>
    <row r="16" spans="1:15" x14ac:dyDescent="0.3">
      <c r="C16" s="35" t="s">
        <v>35</v>
      </c>
      <c r="D16" s="69">
        <v>56000</v>
      </c>
      <c r="E16" s="69">
        <v>56000</v>
      </c>
      <c r="F16" s="69">
        <v>56000</v>
      </c>
      <c r="G16" s="35" t="s">
        <v>29</v>
      </c>
    </row>
    <row r="17" spans="3:7" x14ac:dyDescent="0.3">
      <c r="C17" s="35" t="s">
        <v>103</v>
      </c>
      <c r="D17" s="69">
        <v>5</v>
      </c>
      <c r="E17" s="69">
        <v>5</v>
      </c>
      <c r="F17" s="69">
        <v>5</v>
      </c>
      <c r="G17" s="35" t="s">
        <v>32</v>
      </c>
    </row>
    <row r="18" spans="3:7" x14ac:dyDescent="0.3">
      <c r="C18" s="35" t="s">
        <v>104</v>
      </c>
      <c r="D18" s="69">
        <v>20</v>
      </c>
      <c r="E18" s="69">
        <v>20</v>
      </c>
      <c r="F18" s="69">
        <v>20</v>
      </c>
      <c r="G18" s="35" t="s">
        <v>32</v>
      </c>
    </row>
    <row r="19" spans="3:7" x14ac:dyDescent="0.3">
      <c r="C19" s="35" t="s">
        <v>43</v>
      </c>
      <c r="D19" s="69">
        <v>50</v>
      </c>
      <c r="E19" s="69">
        <v>50</v>
      </c>
      <c r="F19" s="69">
        <v>50</v>
      </c>
      <c r="G19" s="35" t="s">
        <v>32</v>
      </c>
    </row>
    <row r="20" spans="3:7" x14ac:dyDescent="0.3">
      <c r="C20" s="35" t="s">
        <v>36</v>
      </c>
      <c r="D20" s="69">
        <v>280000</v>
      </c>
      <c r="E20" s="69">
        <v>280000</v>
      </c>
      <c r="F20" s="69">
        <v>280000</v>
      </c>
      <c r="G20" s="35" t="s">
        <v>31</v>
      </c>
    </row>
    <row r="21" spans="3:7" x14ac:dyDescent="0.3">
      <c r="C21" s="35" t="s">
        <v>44</v>
      </c>
      <c r="D21" s="69">
        <v>50000</v>
      </c>
      <c r="E21" s="69">
        <v>50000</v>
      </c>
      <c r="F21" s="69">
        <v>50000</v>
      </c>
      <c r="G21" s="35" t="s">
        <v>29</v>
      </c>
    </row>
    <row r="22" spans="3:7" x14ac:dyDescent="0.3">
      <c r="C22" s="35" t="s">
        <v>33</v>
      </c>
      <c r="D22" s="69">
        <v>20000</v>
      </c>
      <c r="E22" s="69">
        <v>20000</v>
      </c>
      <c r="F22" s="69">
        <v>20000</v>
      </c>
      <c r="G22" s="35" t="s">
        <v>29</v>
      </c>
    </row>
    <row r="23" spans="3:7" x14ac:dyDescent="0.3">
      <c r="C23" s="35" t="s">
        <v>45</v>
      </c>
      <c r="D23" s="69">
        <v>500</v>
      </c>
      <c r="E23" s="69">
        <v>500</v>
      </c>
      <c r="F23" s="69">
        <v>500</v>
      </c>
    </row>
    <row r="24" spans="3:7" x14ac:dyDescent="0.3">
      <c r="C24" s="35" t="s">
        <v>46</v>
      </c>
      <c r="D24" s="69">
        <v>5200</v>
      </c>
      <c r="E24" s="69">
        <v>5200</v>
      </c>
      <c r="F24" s="69">
        <v>5200</v>
      </c>
      <c r="G24" s="35" t="s">
        <v>31</v>
      </c>
    </row>
    <row r="25" spans="3:7" x14ac:dyDescent="0.3">
      <c r="C25" s="35" t="s">
        <v>24</v>
      </c>
      <c r="D25" s="69">
        <v>30000</v>
      </c>
      <c r="E25" s="69">
        <v>30000</v>
      </c>
      <c r="F25" s="69">
        <v>30000</v>
      </c>
      <c r="G25" s="35" t="s">
        <v>34</v>
      </c>
    </row>
    <row r="26" spans="3:7" x14ac:dyDescent="0.3">
      <c r="C26" s="35" t="s">
        <v>83</v>
      </c>
      <c r="D26" s="69">
        <v>2500</v>
      </c>
      <c r="E26" s="69">
        <v>2500</v>
      </c>
      <c r="F26" s="69">
        <v>2500</v>
      </c>
    </row>
    <row r="27" spans="3:7" x14ac:dyDescent="0.3">
      <c r="C27" s="35" t="s">
        <v>73</v>
      </c>
      <c r="D27" s="69">
        <v>1500</v>
      </c>
      <c r="E27" s="69">
        <v>1500</v>
      </c>
      <c r="F27" s="69">
        <v>1500</v>
      </c>
      <c r="G27" s="35" t="s">
        <v>31</v>
      </c>
    </row>
    <row r="28" spans="3:7" x14ac:dyDescent="0.3">
      <c r="C28" s="35" t="s">
        <v>77</v>
      </c>
      <c r="D28" s="69">
        <v>375000</v>
      </c>
      <c r="E28" s="69">
        <v>375000</v>
      </c>
      <c r="F28" s="69">
        <v>375000</v>
      </c>
    </row>
    <row r="29" spans="3:7" x14ac:dyDescent="0.3">
      <c r="C29" s="35" t="s">
        <v>78</v>
      </c>
      <c r="D29" s="69">
        <v>550</v>
      </c>
      <c r="E29" s="69">
        <v>550</v>
      </c>
      <c r="F29" s="69">
        <v>550</v>
      </c>
      <c r="G29" s="35" t="s">
        <v>80</v>
      </c>
    </row>
    <row r="30" spans="3:7" x14ac:dyDescent="0.3">
      <c r="C30" s="35" t="s">
        <v>49</v>
      </c>
      <c r="D30" s="69">
        <v>50</v>
      </c>
      <c r="E30" s="69">
        <v>50</v>
      </c>
      <c r="F30" s="69">
        <v>50</v>
      </c>
      <c r="G30" s="35" t="s">
        <v>50</v>
      </c>
    </row>
    <row r="31" spans="3:7" hidden="1" x14ac:dyDescent="0.3">
      <c r="C31" s="35" t="s">
        <v>22</v>
      </c>
      <c r="D31" s="69">
        <v>0.3</v>
      </c>
      <c r="E31" s="69">
        <v>0.3</v>
      </c>
      <c r="F31" s="69">
        <v>0.3</v>
      </c>
    </row>
    <row r="32" spans="3:7" hidden="1" x14ac:dyDescent="0.3">
      <c r="C32" s="35" t="s">
        <v>23</v>
      </c>
      <c r="D32" s="69">
        <v>0.1</v>
      </c>
      <c r="E32" s="69">
        <v>0.1</v>
      </c>
      <c r="F32" s="69">
        <v>0.1</v>
      </c>
    </row>
    <row r="33" spans="2:6" x14ac:dyDescent="0.3">
      <c r="D33" s="104"/>
      <c r="E33" s="104"/>
      <c r="F33" s="104"/>
    </row>
    <row r="34" spans="2:6" x14ac:dyDescent="0.3">
      <c r="B34" s="100"/>
      <c r="C34" s="100" t="s">
        <v>25</v>
      </c>
      <c r="D34" s="105"/>
      <c r="E34" s="105"/>
      <c r="F34" s="106"/>
    </row>
    <row r="35" spans="2:6" x14ac:dyDescent="0.3">
      <c r="C35" s="35" t="s">
        <v>26</v>
      </c>
      <c r="D35" s="69">
        <v>42000</v>
      </c>
      <c r="E35" s="69">
        <v>42000</v>
      </c>
      <c r="F35" s="69">
        <v>42000</v>
      </c>
    </row>
    <row r="36" spans="2:6" x14ac:dyDescent="0.3">
      <c r="C36" s="35" t="s">
        <v>27</v>
      </c>
      <c r="D36" s="69">
        <v>259.83999999999997</v>
      </c>
      <c r="E36" s="69">
        <v>259.83999999999997</v>
      </c>
      <c r="F36" s="69">
        <v>259.83999999999997</v>
      </c>
    </row>
  </sheetData>
  <mergeCells count="5">
    <mergeCell ref="H9:H12"/>
    <mergeCell ref="I9:O12"/>
    <mergeCell ref="D2:F2"/>
    <mergeCell ref="H6:O6"/>
    <mergeCell ref="I7:O8"/>
  </mergeCells>
  <pageMargins left="0.7" right="0.7" top="0.75" bottom="0.75" header="0.3" footer="0.3"/>
  <pageSetup orientation="portrait" r:id="rId1"/>
  <ignoredErrors>
    <ignoredError sqref="D10:F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FAB7-42A4-44C8-987D-D609E603F0D5}">
  <sheetPr>
    <tabColor rgb="FFC00000"/>
  </sheetPr>
  <dimension ref="A1:T18"/>
  <sheetViews>
    <sheetView showGridLines="0" zoomScale="140" zoomScaleNormal="140" workbookViewId="0">
      <selection activeCell="M1" sqref="M1:T7"/>
    </sheetView>
  </sheetViews>
  <sheetFormatPr defaultRowHeight="14.5" x14ac:dyDescent="0.35"/>
  <cols>
    <col min="1" max="1" width="1.36328125" customWidth="1"/>
    <col min="2" max="2" width="2.453125" customWidth="1"/>
    <col min="3" max="3" width="17" customWidth="1"/>
    <col min="4" max="4" width="2.54296875" customWidth="1"/>
    <col min="5" max="5" width="11" customWidth="1"/>
    <col min="6" max="6" width="12.08984375" customWidth="1"/>
    <col min="7" max="7" width="12.453125" customWidth="1"/>
    <col min="8" max="8" width="0.81640625" customWidth="1"/>
    <col min="9" max="9" width="12.6328125" customWidth="1"/>
    <col min="10" max="10" width="13.36328125" customWidth="1"/>
    <col min="11" max="11" width="13.81640625" customWidth="1"/>
    <col min="12" max="12" width="8.7265625" customWidth="1"/>
    <col min="13" max="13" width="3.54296875" customWidth="1"/>
    <col min="20" max="20" width="12.54296875" customWidth="1"/>
  </cols>
  <sheetData>
    <row r="1" spans="1:20" x14ac:dyDescent="0.35">
      <c r="A1" s="26"/>
      <c r="B1" s="39" t="s">
        <v>40</v>
      </c>
      <c r="C1" s="39"/>
      <c r="D1" s="39"/>
      <c r="E1" s="39" t="s">
        <v>17</v>
      </c>
      <c r="F1" s="77"/>
      <c r="G1" s="39"/>
      <c r="H1" s="78"/>
      <c r="I1" s="39" t="s">
        <v>10</v>
      </c>
      <c r="J1" s="77"/>
      <c r="K1" s="39"/>
      <c r="M1" s="133" t="s">
        <v>19</v>
      </c>
      <c r="N1" s="133"/>
      <c r="O1" s="133"/>
      <c r="P1" s="133"/>
      <c r="Q1" s="133"/>
      <c r="R1" s="133"/>
      <c r="S1" s="133"/>
      <c r="T1" s="134"/>
    </row>
    <row r="2" spans="1:20" ht="14.5" customHeight="1" x14ac:dyDescent="0.35">
      <c r="A2" s="27"/>
      <c r="B2" s="27"/>
      <c r="C2" s="27"/>
      <c r="D2" s="70"/>
      <c r="E2" s="71" t="s">
        <v>11</v>
      </c>
      <c r="F2" s="74" t="s">
        <v>12</v>
      </c>
      <c r="G2" s="74" t="s">
        <v>13</v>
      </c>
      <c r="H2" s="53"/>
      <c r="I2" s="71" t="s">
        <v>11</v>
      </c>
      <c r="J2" s="74" t="s">
        <v>12</v>
      </c>
      <c r="K2" s="74" t="s">
        <v>13</v>
      </c>
      <c r="M2" s="111"/>
      <c r="N2" s="135" t="s">
        <v>126</v>
      </c>
      <c r="O2" s="136"/>
      <c r="P2" s="136"/>
      <c r="Q2" s="136"/>
      <c r="R2" s="136"/>
      <c r="S2" s="136"/>
      <c r="T2" s="137"/>
    </row>
    <row r="3" spans="1:20" x14ac:dyDescent="0.35">
      <c r="A3" s="27"/>
      <c r="B3" s="27"/>
      <c r="C3" s="27"/>
      <c r="D3" s="70"/>
      <c r="E3" s="72">
        <v>1</v>
      </c>
      <c r="F3" s="75">
        <v>1.5</v>
      </c>
      <c r="G3" s="75">
        <v>2</v>
      </c>
      <c r="H3" s="53"/>
      <c r="I3" s="72">
        <v>1</v>
      </c>
      <c r="J3" s="75">
        <v>1.5</v>
      </c>
      <c r="K3" s="75">
        <v>2</v>
      </c>
      <c r="M3" s="112"/>
      <c r="N3" s="138"/>
      <c r="O3" s="139"/>
      <c r="P3" s="139"/>
      <c r="Q3" s="139"/>
      <c r="R3" s="139"/>
      <c r="S3" s="139"/>
      <c r="T3" s="140"/>
    </row>
    <row r="4" spans="1:20" ht="15" customHeight="1" thickBot="1" x14ac:dyDescent="0.4">
      <c r="A4" s="28"/>
      <c r="B4" s="31"/>
      <c r="C4" s="31"/>
      <c r="D4" s="32"/>
      <c r="E4" s="73" t="s">
        <v>37</v>
      </c>
      <c r="F4" s="76" t="s">
        <v>15</v>
      </c>
      <c r="G4" s="76" t="s">
        <v>14</v>
      </c>
      <c r="H4" s="79"/>
      <c r="I4" s="73" t="s">
        <v>37</v>
      </c>
      <c r="J4" s="76" t="s">
        <v>15</v>
      </c>
      <c r="K4" s="76" t="s">
        <v>14</v>
      </c>
      <c r="M4" s="120"/>
      <c r="N4" s="123" t="s">
        <v>20</v>
      </c>
      <c r="O4" s="124"/>
      <c r="P4" s="124"/>
      <c r="Q4" s="124"/>
      <c r="R4" s="124"/>
      <c r="S4" s="124"/>
      <c r="T4" s="125"/>
    </row>
    <row r="5" spans="1:20" ht="15.5" thickTop="1" thickBot="1" x14ac:dyDescent="0.4">
      <c r="A5" s="28"/>
      <c r="B5" s="38" t="s">
        <v>116</v>
      </c>
      <c r="C5" s="27"/>
      <c r="D5" s="52"/>
      <c r="E5" s="53"/>
      <c r="F5" s="53"/>
      <c r="G5" s="53"/>
      <c r="H5" s="53"/>
      <c r="I5" s="54">
        <f>SUM(I6:I7)</f>
        <v>0</v>
      </c>
      <c r="J5" s="54">
        <f>SUM(J6:J7)</f>
        <v>0</v>
      </c>
      <c r="K5" s="54">
        <f>SUM(K6:K7)</f>
        <v>0</v>
      </c>
      <c r="M5" s="121"/>
      <c r="N5" s="126"/>
      <c r="O5" s="127"/>
      <c r="P5" s="127"/>
      <c r="Q5" s="127"/>
      <c r="R5" s="127"/>
      <c r="S5" s="127"/>
      <c r="T5" s="128"/>
    </row>
    <row r="6" spans="1:20" ht="15" customHeight="1" thickTop="1" x14ac:dyDescent="0.35">
      <c r="A6" s="26"/>
      <c r="B6" s="26"/>
      <c r="C6" s="29" t="s">
        <v>109</v>
      </c>
      <c r="D6" s="26"/>
      <c r="E6" s="41"/>
      <c r="F6" s="41"/>
      <c r="G6" s="41"/>
      <c r="H6" s="41"/>
      <c r="I6" s="30"/>
      <c r="J6" s="30"/>
      <c r="K6" s="30"/>
      <c r="M6" s="121"/>
      <c r="N6" s="126"/>
      <c r="O6" s="127"/>
      <c r="P6" s="127"/>
      <c r="Q6" s="127"/>
      <c r="R6" s="127"/>
      <c r="S6" s="127"/>
      <c r="T6" s="128"/>
    </row>
    <row r="7" spans="1:20" ht="14" customHeight="1" x14ac:dyDescent="0.35">
      <c r="A7" s="26"/>
      <c r="B7" s="26"/>
      <c r="C7" s="29" t="s">
        <v>110</v>
      </c>
      <c r="D7" s="26"/>
      <c r="E7" s="41"/>
      <c r="F7" s="41"/>
      <c r="G7" s="41"/>
      <c r="H7" s="41"/>
      <c r="I7" s="30"/>
      <c r="J7" s="30"/>
      <c r="K7" s="30"/>
      <c r="M7" s="122"/>
      <c r="N7" s="129"/>
      <c r="O7" s="130"/>
      <c r="P7" s="130"/>
      <c r="Q7" s="130"/>
      <c r="R7" s="130"/>
      <c r="S7" s="130"/>
      <c r="T7" s="131"/>
    </row>
    <row r="8" spans="1:20" x14ac:dyDescent="0.35">
      <c r="A8" s="26"/>
      <c r="B8" s="26"/>
      <c r="C8" s="29"/>
      <c r="D8" s="26"/>
      <c r="E8" s="41"/>
      <c r="F8" s="41"/>
      <c r="G8" s="41"/>
      <c r="H8" s="41"/>
      <c r="I8" s="41"/>
      <c r="J8" s="41"/>
      <c r="K8" s="41"/>
    </row>
    <row r="9" spans="1:20" ht="15" thickBot="1" x14ac:dyDescent="0.4">
      <c r="A9" s="26"/>
      <c r="B9" s="38" t="s">
        <v>39</v>
      </c>
      <c r="C9" s="29"/>
      <c r="D9" s="26"/>
      <c r="E9" s="41"/>
      <c r="F9" s="41"/>
      <c r="G9" s="41"/>
      <c r="H9" s="41"/>
      <c r="I9" s="54">
        <f>SUM(I10:I11)</f>
        <v>119303019.2</v>
      </c>
      <c r="J9" s="54">
        <f>SUM(J10:J11)</f>
        <v>146020136.80000001</v>
      </c>
      <c r="K9" s="54">
        <f>SUM(K10:K11)</f>
        <v>194372054.40000001</v>
      </c>
      <c r="M9" s="109"/>
    </row>
    <row r="10" spans="1:20" ht="15" thickTop="1" x14ac:dyDescent="0.35">
      <c r="A10" s="26"/>
      <c r="B10" s="26"/>
      <c r="C10" s="29" t="str">
        <f>MentorshipActivities!B1</f>
        <v>Mentorship Activities</v>
      </c>
      <c r="D10" s="26"/>
      <c r="E10" s="41"/>
      <c r="F10" s="41"/>
      <c r="G10" s="41"/>
      <c r="H10" s="41"/>
      <c r="I10" s="30">
        <f>MentorshipActivities!I25</f>
        <v>103661416</v>
      </c>
      <c r="J10" s="30">
        <f>MentorshipActivities!J25</f>
        <v>122632732</v>
      </c>
      <c r="K10" s="30">
        <f>MentorshipActivities!K25</f>
        <v>163238848</v>
      </c>
    </row>
    <row r="11" spans="1:20" x14ac:dyDescent="0.35">
      <c r="A11" s="26"/>
      <c r="B11" s="26"/>
      <c r="C11" s="29" t="str">
        <f>DemandCreationActivities!B1</f>
        <v>Demand creation activities</v>
      </c>
      <c r="D11" s="26"/>
      <c r="E11" s="41"/>
      <c r="F11" s="41"/>
      <c r="G11" s="41"/>
      <c r="H11" s="41"/>
      <c r="I11" s="30">
        <f>DemandCreationActivities!I16</f>
        <v>15641603.199999999</v>
      </c>
      <c r="J11" s="30">
        <f>DemandCreationActivities!J16</f>
        <v>23387404.800000001</v>
      </c>
      <c r="K11" s="30">
        <f>DemandCreationActivities!K16</f>
        <v>31133206.399999999</v>
      </c>
    </row>
    <row r="12" spans="1:20" ht="15" thickBot="1" x14ac:dyDescent="0.4">
      <c r="B12" s="56"/>
      <c r="C12" s="57"/>
      <c r="D12" s="58" t="s">
        <v>40</v>
      </c>
      <c r="E12" s="59"/>
      <c r="F12" s="59"/>
      <c r="G12" s="59"/>
      <c r="H12" s="41"/>
      <c r="I12" s="54">
        <f>I9+I5</f>
        <v>119303019.2</v>
      </c>
      <c r="J12" s="54">
        <f>J9+J5</f>
        <v>146020136.80000001</v>
      </c>
      <c r="K12" s="54">
        <f>K9+K5</f>
        <v>194372054.40000001</v>
      </c>
    </row>
    <row r="13" spans="1:20" ht="15" thickTop="1" x14ac:dyDescent="0.35">
      <c r="A13" s="26"/>
      <c r="B13" s="26"/>
      <c r="C13" s="29"/>
      <c r="D13" s="26"/>
      <c r="E13" s="41"/>
      <c r="F13" s="41"/>
      <c r="G13" s="41"/>
      <c r="H13" s="41"/>
      <c r="I13" s="51"/>
      <c r="J13" s="51"/>
      <c r="K13" s="51"/>
      <c r="M13" s="50"/>
    </row>
    <row r="14" spans="1:20" x14ac:dyDescent="0.35">
      <c r="A14" s="26"/>
      <c r="B14" s="45"/>
      <c r="C14" s="46"/>
      <c r="D14" s="46"/>
      <c r="E14" s="47"/>
      <c r="F14" s="47"/>
      <c r="G14" s="47"/>
      <c r="H14" s="47"/>
      <c r="I14" s="48"/>
      <c r="J14" s="48"/>
      <c r="K14" s="48"/>
    </row>
    <row r="15" spans="1:20" x14ac:dyDescent="0.35">
      <c r="A15" s="26"/>
      <c r="B15" s="29" t="s">
        <v>64</v>
      </c>
      <c r="E15" s="49">
        <v>73</v>
      </c>
      <c r="F15" s="49">
        <v>73</v>
      </c>
      <c r="G15" s="49">
        <v>73</v>
      </c>
      <c r="I15" s="66"/>
      <c r="J15" s="66"/>
      <c r="K15" s="66"/>
      <c r="L15" s="64"/>
    </row>
    <row r="16" spans="1:20" x14ac:dyDescent="0.35">
      <c r="A16" s="26"/>
      <c r="B16" s="29" t="s">
        <v>63</v>
      </c>
      <c r="E16" s="49">
        <v>2</v>
      </c>
      <c r="F16" s="49">
        <f>E16*F3</f>
        <v>3</v>
      </c>
      <c r="G16" s="49">
        <f>E16*G3</f>
        <v>4</v>
      </c>
      <c r="L16" s="64"/>
    </row>
    <row r="17" spans="2:15" x14ac:dyDescent="0.35">
      <c r="B17" s="29" t="s">
        <v>65</v>
      </c>
      <c r="E17" s="30">
        <f>E15*E16</f>
        <v>146</v>
      </c>
      <c r="F17" s="30">
        <f>F15*F16</f>
        <v>219</v>
      </c>
      <c r="G17" s="30">
        <f t="shared" ref="G17" si="0">G15*G16</f>
        <v>292</v>
      </c>
      <c r="I17" s="55">
        <f>I12/E17</f>
        <v>817143.96712328773</v>
      </c>
      <c r="J17" s="55">
        <f>J12/F17</f>
        <v>666758.61552511423</v>
      </c>
      <c r="K17" s="55">
        <f>K12/G17</f>
        <v>665657.72054794524</v>
      </c>
      <c r="L17" s="64" t="s">
        <v>105</v>
      </c>
    </row>
    <row r="18" spans="2:15" ht="14.5" customHeight="1" x14ac:dyDescent="0.35">
      <c r="B18" s="26"/>
      <c r="C18" s="29"/>
      <c r="D18" s="26"/>
      <c r="E18" s="41"/>
      <c r="F18" s="41"/>
      <c r="G18" s="41"/>
      <c r="H18" s="41"/>
      <c r="I18" s="51"/>
      <c r="J18" s="51"/>
      <c r="K18" s="51"/>
      <c r="O18" s="50"/>
    </row>
  </sheetData>
  <mergeCells count="4">
    <mergeCell ref="M1:T1"/>
    <mergeCell ref="N2:T3"/>
    <mergeCell ref="M4:M7"/>
    <mergeCell ref="N4:T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E15E-97B9-4E4C-BA6D-FE65CC80260F}">
  <sheetPr>
    <tabColor theme="1" tint="0.499984740745262"/>
  </sheetPr>
  <dimension ref="A1:T116"/>
  <sheetViews>
    <sheetView showGridLines="0" zoomScale="130" zoomScaleNormal="130" workbookViewId="0">
      <selection activeCell="P22" sqref="P22"/>
    </sheetView>
  </sheetViews>
  <sheetFormatPr defaultRowHeight="14.5" x14ac:dyDescent="0.35"/>
  <cols>
    <col min="1" max="1" width="3.1796875" customWidth="1"/>
    <col min="2" max="2" width="2.453125" customWidth="1"/>
    <col min="3" max="3" width="27.26953125" customWidth="1"/>
    <col min="4" max="4" width="2.54296875" customWidth="1"/>
    <col min="5" max="5" width="11" customWidth="1"/>
    <col min="6" max="6" width="12.08984375" customWidth="1"/>
    <col min="7" max="7" width="12.453125" customWidth="1"/>
    <col min="8" max="8" width="0.81640625" customWidth="1"/>
    <col min="9" max="9" width="12.6328125" customWidth="1"/>
    <col min="10" max="10" width="13.36328125" customWidth="1"/>
    <col min="11" max="11" width="13.81640625" customWidth="1"/>
    <col min="12" max="12" width="4.08984375" customWidth="1"/>
    <col min="13" max="13" width="3.08984375" customWidth="1"/>
    <col min="15" max="15" width="11.54296875" bestFit="1" customWidth="1"/>
  </cols>
  <sheetData>
    <row r="1" spans="1:20" x14ac:dyDescent="0.35">
      <c r="A1" s="26"/>
      <c r="B1" s="39" t="s">
        <v>109</v>
      </c>
      <c r="C1" s="39"/>
      <c r="D1" s="39"/>
      <c r="E1" s="39" t="s">
        <v>17</v>
      </c>
      <c r="F1" s="39"/>
      <c r="G1" s="77"/>
      <c r="H1" s="78"/>
      <c r="I1" s="39" t="s">
        <v>10</v>
      </c>
      <c r="J1" s="39"/>
      <c r="K1" s="77"/>
      <c r="M1" s="133" t="s">
        <v>19</v>
      </c>
      <c r="N1" s="133"/>
      <c r="O1" s="133"/>
      <c r="P1" s="133"/>
      <c r="Q1" s="133"/>
      <c r="R1" s="133"/>
      <c r="S1" s="133"/>
      <c r="T1" s="134"/>
    </row>
    <row r="2" spans="1:20" ht="14.5" customHeight="1" x14ac:dyDescent="0.35">
      <c r="A2" s="27"/>
      <c r="B2" s="27"/>
      <c r="C2" s="27"/>
      <c r="D2" s="70"/>
      <c r="E2" s="71" t="s">
        <v>11</v>
      </c>
      <c r="F2" s="74" t="s">
        <v>12</v>
      </c>
      <c r="G2" s="74" t="s">
        <v>13</v>
      </c>
      <c r="H2" s="53"/>
      <c r="I2" s="71" t="s">
        <v>11</v>
      </c>
      <c r="J2" s="74" t="s">
        <v>12</v>
      </c>
      <c r="K2" s="74" t="s">
        <v>13</v>
      </c>
      <c r="M2" s="111"/>
      <c r="N2" s="135" t="s">
        <v>126</v>
      </c>
      <c r="O2" s="136"/>
      <c r="P2" s="136"/>
      <c r="Q2" s="136"/>
      <c r="R2" s="136"/>
      <c r="S2" s="136"/>
      <c r="T2" s="137"/>
    </row>
    <row r="3" spans="1:20" x14ac:dyDescent="0.35">
      <c r="A3" s="27"/>
      <c r="B3" s="27"/>
      <c r="C3" s="27"/>
      <c r="D3" s="70"/>
      <c r="E3" s="72">
        <v>1</v>
      </c>
      <c r="F3" s="75">
        <v>1.5</v>
      </c>
      <c r="G3" s="75">
        <v>2</v>
      </c>
      <c r="H3" s="53"/>
      <c r="I3" s="72">
        <v>1</v>
      </c>
      <c r="J3" s="75">
        <v>1.5</v>
      </c>
      <c r="K3" s="75">
        <v>2</v>
      </c>
      <c r="M3" s="112"/>
      <c r="N3" s="138"/>
      <c r="O3" s="139"/>
      <c r="P3" s="139"/>
      <c r="Q3" s="139"/>
      <c r="R3" s="139"/>
      <c r="S3" s="139"/>
      <c r="T3" s="140"/>
    </row>
    <row r="4" spans="1:20" ht="15" customHeight="1" thickBot="1" x14ac:dyDescent="0.4">
      <c r="A4" s="28"/>
      <c r="B4" s="31"/>
      <c r="C4" s="31"/>
      <c r="D4" s="32"/>
      <c r="E4" s="73" t="s">
        <v>37</v>
      </c>
      <c r="F4" s="76" t="s">
        <v>15</v>
      </c>
      <c r="G4" s="76" t="s">
        <v>14</v>
      </c>
      <c r="H4" s="79"/>
      <c r="I4" s="73" t="s">
        <v>37</v>
      </c>
      <c r="J4" s="76" t="s">
        <v>15</v>
      </c>
      <c r="K4" s="76" t="s">
        <v>14</v>
      </c>
      <c r="M4" s="120"/>
      <c r="N4" s="123" t="s">
        <v>20</v>
      </c>
      <c r="O4" s="124"/>
      <c r="P4" s="124"/>
      <c r="Q4" s="124"/>
      <c r="R4" s="124"/>
      <c r="S4" s="124"/>
      <c r="T4" s="125"/>
    </row>
    <row r="5" spans="1:20" ht="15.5" thickTop="1" thickBot="1" x14ac:dyDescent="0.4">
      <c r="A5" s="28"/>
      <c r="B5" s="38" t="s">
        <v>38</v>
      </c>
      <c r="C5" s="27"/>
      <c r="D5" s="52"/>
      <c r="E5" s="53"/>
      <c r="F5" s="53"/>
      <c r="G5" s="53"/>
      <c r="H5" s="53"/>
      <c r="I5" s="54">
        <f>SUM(I6:I9)</f>
        <v>0</v>
      </c>
      <c r="J5" s="54">
        <f>SUM(J6:J9)</f>
        <v>0</v>
      </c>
      <c r="K5" s="54">
        <f t="shared" ref="K5" si="0">SUM(K6:K9)</f>
        <v>0</v>
      </c>
      <c r="M5" s="121"/>
      <c r="N5" s="126"/>
      <c r="O5" s="127"/>
      <c r="P5" s="127"/>
      <c r="Q5" s="127"/>
      <c r="R5" s="127"/>
      <c r="S5" s="127"/>
      <c r="T5" s="128"/>
    </row>
    <row r="6" spans="1:20" ht="15" thickTop="1" x14ac:dyDescent="0.35">
      <c r="A6" s="26"/>
      <c r="B6" s="26"/>
      <c r="C6" s="29" t="str">
        <f>C38</f>
        <v>Refresher and reflection meeting</v>
      </c>
      <c r="D6" s="26"/>
      <c r="E6" s="41"/>
      <c r="F6" s="41"/>
      <c r="G6" s="41"/>
      <c r="H6" s="41"/>
      <c r="I6" s="30"/>
      <c r="J6" s="30"/>
      <c r="K6" s="30"/>
      <c r="M6" s="121"/>
      <c r="N6" s="126"/>
      <c r="O6" s="127"/>
      <c r="P6" s="127"/>
      <c r="Q6" s="127"/>
      <c r="R6" s="127"/>
      <c r="S6" s="127"/>
      <c r="T6" s="128"/>
    </row>
    <row r="7" spans="1:20" x14ac:dyDescent="0.35">
      <c r="A7" s="26"/>
      <c r="B7" s="26"/>
      <c r="C7" s="29" t="str">
        <f>C56</f>
        <v>Weekly mentorship sessions</v>
      </c>
      <c r="D7" s="26"/>
      <c r="E7" s="41"/>
      <c r="F7" s="41"/>
      <c r="G7" s="41"/>
      <c r="H7" s="41"/>
      <c r="I7" s="30"/>
      <c r="J7" s="30"/>
      <c r="K7" s="30"/>
      <c r="M7" s="122"/>
      <c r="N7" s="129"/>
      <c r="O7" s="130"/>
      <c r="P7" s="130"/>
      <c r="Q7" s="130"/>
      <c r="R7" s="130"/>
      <c r="S7" s="130"/>
      <c r="T7" s="131"/>
    </row>
    <row r="8" spans="1:20" x14ac:dyDescent="0.35">
      <c r="A8" s="26"/>
      <c r="B8" s="26"/>
      <c r="C8" s="29" t="s">
        <v>48</v>
      </c>
      <c r="D8" s="26"/>
      <c r="E8" s="41"/>
      <c r="F8" s="41"/>
      <c r="G8" s="41"/>
      <c r="H8" s="41"/>
      <c r="I8" s="30"/>
      <c r="J8" s="30"/>
      <c r="K8" s="30"/>
    </row>
    <row r="9" spans="1:20" x14ac:dyDescent="0.35">
      <c r="A9" s="26"/>
      <c r="B9" s="26"/>
      <c r="C9" s="29" t="str">
        <f>C71</f>
        <v>Mobilisation of boys</v>
      </c>
      <c r="D9" s="26"/>
      <c r="E9" s="41"/>
      <c r="F9" s="41"/>
      <c r="G9" s="41"/>
      <c r="H9" s="41"/>
      <c r="I9" s="55"/>
      <c r="J9" s="55"/>
      <c r="K9" s="55"/>
    </row>
    <row r="10" spans="1:20" x14ac:dyDescent="0.35">
      <c r="A10" s="26"/>
      <c r="B10" s="26"/>
      <c r="C10" s="29" t="s">
        <v>57</v>
      </c>
      <c r="D10" s="26"/>
      <c r="E10" s="41"/>
      <c r="F10" s="41"/>
      <c r="G10" s="41"/>
      <c r="H10" s="41"/>
      <c r="I10" s="55"/>
      <c r="J10" s="55"/>
      <c r="K10" s="55"/>
    </row>
    <row r="11" spans="1:20" x14ac:dyDescent="0.35">
      <c r="A11" s="26"/>
      <c r="B11" s="26"/>
      <c r="C11" s="29" t="s">
        <v>58</v>
      </c>
      <c r="D11" s="26"/>
      <c r="E11" s="41"/>
      <c r="F11" s="41"/>
      <c r="G11" s="41"/>
      <c r="H11" s="41"/>
      <c r="I11" s="55"/>
      <c r="J11" s="55"/>
      <c r="K11" s="55"/>
    </row>
    <row r="12" spans="1:20" x14ac:dyDescent="0.35">
      <c r="A12" s="26"/>
      <c r="B12" s="26"/>
      <c r="C12" s="29" t="s">
        <v>96</v>
      </c>
      <c r="D12" s="26"/>
      <c r="E12" s="41"/>
      <c r="F12" s="41"/>
      <c r="G12" s="41"/>
      <c r="H12" s="41"/>
      <c r="I12" s="55"/>
      <c r="J12" s="55"/>
      <c r="K12" s="55"/>
    </row>
    <row r="13" spans="1:20" x14ac:dyDescent="0.35">
      <c r="A13" s="26"/>
      <c r="B13" s="26"/>
      <c r="C13" s="29" t="s">
        <v>102</v>
      </c>
      <c r="D13" s="26"/>
      <c r="E13" s="41"/>
      <c r="F13" s="41"/>
      <c r="G13" s="41"/>
      <c r="H13" s="41"/>
      <c r="I13" s="55"/>
      <c r="J13" s="55"/>
      <c r="K13" s="55"/>
    </row>
    <row r="14" spans="1:20" x14ac:dyDescent="0.35">
      <c r="A14" s="26"/>
      <c r="B14" s="26"/>
      <c r="C14" s="29"/>
      <c r="D14" s="26"/>
      <c r="E14" s="41"/>
      <c r="F14" s="41"/>
      <c r="G14" s="41"/>
      <c r="H14" s="41"/>
      <c r="I14" s="41"/>
      <c r="J14" s="41"/>
      <c r="K14" s="41"/>
      <c r="L14" s="109"/>
    </row>
    <row r="15" spans="1:20" ht="15" thickBot="1" x14ac:dyDescent="0.4">
      <c r="A15" s="26"/>
      <c r="B15" s="38" t="s">
        <v>39</v>
      </c>
      <c r="C15" s="29"/>
      <c r="D15" s="26"/>
      <c r="E15" s="41"/>
      <c r="F15" s="41"/>
      <c r="G15" s="41"/>
      <c r="H15" s="41"/>
      <c r="I15" s="54">
        <f>SUM(I16:I24)</f>
        <v>103661416</v>
      </c>
      <c r="J15" s="54">
        <f t="shared" ref="J15:K15" si="1">SUM(J16:J24)</f>
        <v>122632732</v>
      </c>
      <c r="K15" s="54">
        <f t="shared" si="1"/>
        <v>163238848</v>
      </c>
    </row>
    <row r="16" spans="1:20" ht="15" thickTop="1" x14ac:dyDescent="0.35">
      <c r="A16" s="26"/>
      <c r="B16" s="38"/>
      <c r="C16" s="29" t="str">
        <f>C33</f>
        <v>Personnel</v>
      </c>
      <c r="D16" s="26"/>
      <c r="E16" s="41"/>
      <c r="F16" s="41"/>
      <c r="G16" s="41"/>
      <c r="H16" s="41"/>
      <c r="I16" s="30">
        <f>I33</f>
        <v>52560000</v>
      </c>
      <c r="J16" s="30">
        <f t="shared" ref="J16:K16" si="2">J33</f>
        <v>78840000</v>
      </c>
      <c r="K16" s="30">
        <f t="shared" si="2"/>
        <v>105120000</v>
      </c>
      <c r="L16" s="109"/>
      <c r="M16" s="109"/>
      <c r="N16" s="109"/>
    </row>
    <row r="17" spans="1:16" x14ac:dyDescent="0.35">
      <c r="A17" s="26"/>
      <c r="B17" s="26"/>
      <c r="C17" s="29" t="str">
        <f>C38</f>
        <v>Refresher and reflection meeting</v>
      </c>
      <c r="D17" s="26"/>
      <c r="E17" s="41"/>
      <c r="F17" s="41"/>
      <c r="G17" s="41"/>
      <c r="H17" s="41"/>
      <c r="I17" s="30">
        <f>I38</f>
        <v>7711336</v>
      </c>
      <c r="J17" s="30">
        <f>J38</f>
        <v>11547312</v>
      </c>
      <c r="K17" s="30">
        <f t="shared" ref="K17" si="3">K38</f>
        <v>15383288</v>
      </c>
      <c r="L17" s="109"/>
      <c r="M17" s="109"/>
      <c r="N17" s="109"/>
    </row>
    <row r="18" spans="1:16" x14ac:dyDescent="0.35">
      <c r="A18" s="26"/>
      <c r="B18" s="26"/>
      <c r="C18" s="29" t="str">
        <f>C56</f>
        <v>Weekly mentorship sessions</v>
      </c>
      <c r="D18" s="26"/>
      <c r="E18" s="41"/>
      <c r="F18" s="41"/>
      <c r="G18" s="41"/>
      <c r="H18" s="41"/>
      <c r="I18" s="30">
        <f>I56</f>
        <v>27969000</v>
      </c>
      <c r="J18" s="30">
        <f>J56</f>
        <v>9178800</v>
      </c>
      <c r="K18" s="30">
        <f t="shared" ref="K18" si="4">K56</f>
        <v>12113400</v>
      </c>
      <c r="L18" s="109"/>
    </row>
    <row r="19" spans="1:16" x14ac:dyDescent="0.35">
      <c r="A19" s="26"/>
      <c r="B19" s="26"/>
      <c r="C19" s="29" t="s">
        <v>48</v>
      </c>
      <c r="D19" s="26"/>
      <c r="E19" s="41"/>
      <c r="F19" s="41"/>
      <c r="G19" s="41"/>
      <c r="H19" s="41"/>
      <c r="I19" s="30">
        <f>I66</f>
        <v>2007500</v>
      </c>
      <c r="J19" s="30">
        <f>J66</f>
        <v>3011250</v>
      </c>
      <c r="K19" s="30">
        <f t="shared" ref="K19" si="5">K66</f>
        <v>4015000</v>
      </c>
    </row>
    <row r="20" spans="1:16" x14ac:dyDescent="0.35">
      <c r="A20" s="26"/>
      <c r="B20" s="26"/>
      <c r="C20" s="29" t="str">
        <f>C71</f>
        <v>Mobilisation of boys</v>
      </c>
      <c r="D20" s="26"/>
      <c r="E20" s="41"/>
      <c r="F20" s="41"/>
      <c r="G20" s="41"/>
      <c r="H20" s="41"/>
      <c r="I20" s="30">
        <f>I71</f>
        <v>1252020</v>
      </c>
      <c r="J20" s="30">
        <f>J71</f>
        <v>2013030</v>
      </c>
      <c r="K20" s="30">
        <f t="shared" ref="K20" si="6">K71</f>
        <v>2684040</v>
      </c>
    </row>
    <row r="21" spans="1:16" x14ac:dyDescent="0.35">
      <c r="A21" s="26"/>
      <c r="B21" s="26"/>
      <c r="C21" s="29" t="str">
        <f>C82</f>
        <v>Reflection meeting for psychosocial counsellors</v>
      </c>
      <c r="D21" s="26"/>
      <c r="E21" s="41"/>
      <c r="F21" s="41"/>
      <c r="G21" s="41"/>
      <c r="H21" s="41"/>
      <c r="I21" s="30">
        <f>I82</f>
        <v>464759.99999999994</v>
      </c>
      <c r="J21" s="30">
        <f>J82</f>
        <v>697140</v>
      </c>
      <c r="K21" s="30">
        <f t="shared" ref="K21" si="7">K82</f>
        <v>929519.99999999988</v>
      </c>
    </row>
    <row r="22" spans="1:16" x14ac:dyDescent="0.35">
      <c r="A22" s="26"/>
      <c r="B22" s="26"/>
      <c r="C22" s="29" t="str">
        <f>C90</f>
        <v>Boy mentor orientation</v>
      </c>
      <c r="D22" s="26"/>
      <c r="E22" s="41"/>
      <c r="F22" s="41"/>
      <c r="G22" s="41"/>
      <c r="H22" s="41"/>
      <c r="I22" s="30">
        <f>I90</f>
        <v>3769040</v>
      </c>
      <c r="J22" s="30">
        <f>J90</f>
        <v>5553560</v>
      </c>
      <c r="K22" s="30">
        <f t="shared" ref="K22" si="8">K90</f>
        <v>7338080</v>
      </c>
    </row>
    <row r="23" spans="1:16" x14ac:dyDescent="0.35">
      <c r="A23" s="26"/>
      <c r="B23" s="26"/>
      <c r="C23" s="29" t="str">
        <f>C100</f>
        <v>Quarterly review</v>
      </c>
      <c r="D23" s="26"/>
      <c r="E23" s="41"/>
      <c r="F23" s="41"/>
      <c r="G23" s="41"/>
      <c r="H23" s="41"/>
      <c r="I23" s="30">
        <f>I90</f>
        <v>3769040</v>
      </c>
      <c r="J23" s="30">
        <f>J90</f>
        <v>5553560</v>
      </c>
      <c r="K23" s="30">
        <f t="shared" ref="K23" si="9">K90</f>
        <v>7338080</v>
      </c>
    </row>
    <row r="24" spans="1:16" x14ac:dyDescent="0.35">
      <c r="A24" s="26"/>
      <c r="B24" s="26"/>
      <c r="C24" s="29" t="str">
        <f>C110</f>
        <v>Dialogues</v>
      </c>
      <c r="D24" s="26"/>
      <c r="E24" s="41"/>
      <c r="F24" s="41"/>
      <c r="G24" s="41"/>
      <c r="H24" s="41"/>
      <c r="I24" s="30">
        <f>I110</f>
        <v>4158720</v>
      </c>
      <c r="J24" s="30">
        <f>J110</f>
        <v>6238080</v>
      </c>
      <c r="K24" s="30">
        <f t="shared" ref="K24" si="10">K110</f>
        <v>8317440</v>
      </c>
    </row>
    <row r="25" spans="1:16" ht="15" thickBot="1" x14ac:dyDescent="0.4">
      <c r="B25" s="56"/>
      <c r="C25" s="57"/>
      <c r="D25" s="58" t="s">
        <v>40</v>
      </c>
      <c r="E25" s="59"/>
      <c r="F25" s="59"/>
      <c r="G25" s="59"/>
      <c r="H25" s="41"/>
      <c r="I25" s="54">
        <f>I15+I5</f>
        <v>103661416</v>
      </c>
      <c r="J25" s="54">
        <f>J15+J5</f>
        <v>122632732</v>
      </c>
      <c r="K25" s="54">
        <f>K15+K5</f>
        <v>163238848</v>
      </c>
      <c r="L25" s="33"/>
      <c r="N25" s="33"/>
    </row>
    <row r="26" spans="1:16" ht="15" thickTop="1" x14ac:dyDescent="0.35">
      <c r="A26" s="26"/>
      <c r="B26" s="26"/>
      <c r="C26" s="29"/>
      <c r="D26" s="26"/>
      <c r="E26" s="41"/>
      <c r="F26" s="41"/>
      <c r="G26" s="41"/>
      <c r="H26" s="41"/>
      <c r="I26" s="51"/>
      <c r="J26" s="51"/>
      <c r="K26" s="51"/>
      <c r="M26" s="50"/>
    </row>
    <row r="27" spans="1:16" x14ac:dyDescent="0.35">
      <c r="A27" s="26"/>
      <c r="B27" s="45"/>
      <c r="C27" s="46"/>
      <c r="D27" s="46"/>
      <c r="E27" s="47"/>
      <c r="F27" s="47"/>
      <c r="G27" s="47"/>
      <c r="H27" s="47"/>
      <c r="I27" s="48"/>
      <c r="J27" s="48"/>
      <c r="K27" s="48"/>
    </row>
    <row r="28" spans="1:16" x14ac:dyDescent="0.35">
      <c r="A28" s="26"/>
      <c r="B28" s="29" t="s">
        <v>64</v>
      </c>
      <c r="E28" s="30">
        <f>Summary!E15</f>
        <v>73</v>
      </c>
      <c r="F28" s="30">
        <f>Summary!F15</f>
        <v>73</v>
      </c>
      <c r="G28" s="30">
        <f>Summary!G15</f>
        <v>73</v>
      </c>
      <c r="I28" s="66"/>
      <c r="J28" s="66"/>
      <c r="K28" s="66"/>
      <c r="L28" s="84"/>
    </row>
    <row r="29" spans="1:16" x14ac:dyDescent="0.35">
      <c r="A29" s="26"/>
      <c r="B29" s="29" t="s">
        <v>63</v>
      </c>
      <c r="E29" s="30">
        <f>Summary!E16</f>
        <v>2</v>
      </c>
      <c r="F29" s="30">
        <f>Summary!F16</f>
        <v>3</v>
      </c>
      <c r="G29" s="30">
        <f>Summary!G16</f>
        <v>4</v>
      </c>
      <c r="L29" s="84"/>
      <c r="P29" s="84"/>
    </row>
    <row r="30" spans="1:16" x14ac:dyDescent="0.35">
      <c r="B30" s="29" t="s">
        <v>65</v>
      </c>
      <c r="E30" s="30">
        <f>Summary!E17</f>
        <v>146</v>
      </c>
      <c r="F30" s="30">
        <f>Summary!F17</f>
        <v>219</v>
      </c>
      <c r="G30" s="30">
        <f>Summary!G17</f>
        <v>292</v>
      </c>
      <c r="I30" s="55">
        <f>I25/E30</f>
        <v>710009.69863013702</v>
      </c>
      <c r="J30" s="55">
        <f>J25/F30</f>
        <v>559966.81278538809</v>
      </c>
      <c r="K30" s="55">
        <f>K25/G30</f>
        <v>559037.15068493155</v>
      </c>
      <c r="L30" s="64" t="s">
        <v>111</v>
      </c>
    </row>
    <row r="31" spans="1:16" ht="14.5" customHeight="1" x14ac:dyDescent="0.35">
      <c r="B31" s="26"/>
      <c r="C31" s="29"/>
      <c r="D31" s="26"/>
      <c r="E31" s="41"/>
      <c r="F31" s="41"/>
      <c r="G31" s="41"/>
      <c r="H31" s="41"/>
      <c r="I31" s="51"/>
      <c r="J31" s="51"/>
      <c r="K31" s="51"/>
      <c r="O31" s="50"/>
    </row>
    <row r="32" spans="1:16" ht="14.5" customHeight="1" x14ac:dyDescent="0.35">
      <c r="B32" s="39"/>
      <c r="C32" s="39"/>
      <c r="D32" s="39"/>
      <c r="E32" s="39"/>
      <c r="F32" s="39"/>
      <c r="G32" s="39"/>
      <c r="H32" s="40"/>
      <c r="I32" s="39"/>
      <c r="J32" s="39"/>
      <c r="K32" s="39"/>
      <c r="O32" s="50"/>
    </row>
    <row r="33" spans="2:15" ht="14.5" customHeight="1" thickBot="1" x14ac:dyDescent="0.4">
      <c r="B33" s="61" t="s">
        <v>123</v>
      </c>
      <c r="C33" s="62" t="s">
        <v>124</v>
      </c>
      <c r="D33" s="62"/>
      <c r="E33" s="62"/>
      <c r="F33" s="62"/>
      <c r="G33" s="62"/>
      <c r="H33" s="61"/>
      <c r="I33" s="54">
        <f>SUM(I35)</f>
        <v>52560000</v>
      </c>
      <c r="J33" s="54">
        <f t="shared" ref="J33:K33" si="11">SUM(J35)</f>
        <v>78840000</v>
      </c>
      <c r="K33" s="54">
        <f t="shared" si="11"/>
        <v>105120000</v>
      </c>
      <c r="O33" s="50"/>
    </row>
    <row r="34" spans="2:15" ht="14.5" customHeight="1" thickTop="1" x14ac:dyDescent="0.35">
      <c r="B34" s="61"/>
      <c r="C34" s="61"/>
      <c r="D34" s="61"/>
      <c r="E34" s="61"/>
      <c r="F34" s="61"/>
      <c r="G34" s="61"/>
      <c r="H34" s="61"/>
      <c r="I34" s="68"/>
      <c r="J34" s="68"/>
      <c r="K34" s="68"/>
      <c r="O34" s="50"/>
    </row>
    <row r="35" spans="2:15" ht="14.5" customHeight="1" x14ac:dyDescent="0.35">
      <c r="C35" s="36" t="s">
        <v>125</v>
      </c>
      <c r="D35" s="108"/>
      <c r="E35" s="30">
        <f>E30</f>
        <v>146</v>
      </c>
      <c r="F35" s="30">
        <f t="shared" ref="F35:G35" si="12">F30</f>
        <v>219</v>
      </c>
      <c r="G35" s="30">
        <f t="shared" si="12"/>
        <v>292</v>
      </c>
      <c r="I35" s="30">
        <f>E35*GenAssumptions!D10</f>
        <v>52560000</v>
      </c>
      <c r="J35" s="30">
        <f>F35*GenAssumptions!E10</f>
        <v>78840000</v>
      </c>
      <c r="K35" s="30">
        <f>G35*GenAssumptions!F10</f>
        <v>105120000</v>
      </c>
      <c r="O35" s="50"/>
    </row>
    <row r="36" spans="2:15" ht="14.5" customHeight="1" x14ac:dyDescent="0.35">
      <c r="C36" s="37"/>
      <c r="D36" s="108"/>
      <c r="E36" s="42"/>
      <c r="F36" s="42"/>
      <c r="G36" s="42"/>
      <c r="I36" s="41"/>
      <c r="J36" s="41"/>
      <c r="K36" s="41"/>
      <c r="O36" s="50"/>
    </row>
    <row r="37" spans="2:15" x14ac:dyDescent="0.35">
      <c r="B37" s="39"/>
      <c r="C37" s="39"/>
      <c r="D37" s="39"/>
      <c r="E37" s="39"/>
      <c r="F37" s="39"/>
      <c r="G37" s="39"/>
      <c r="H37" s="40"/>
      <c r="I37" s="39"/>
      <c r="J37" s="39"/>
      <c r="K37" s="39"/>
      <c r="L37" s="29"/>
    </row>
    <row r="38" spans="2:15" ht="15" thickBot="1" x14ac:dyDescent="0.4">
      <c r="B38" s="61">
        <v>1</v>
      </c>
      <c r="C38" s="62" t="s">
        <v>53</v>
      </c>
      <c r="D38" s="62"/>
      <c r="E38" s="65"/>
      <c r="G38" s="62"/>
      <c r="H38" s="62"/>
      <c r="I38" s="54">
        <f>SUM(I39:I53)</f>
        <v>7711336</v>
      </c>
      <c r="J38" s="54">
        <f>SUM(J39:J53)</f>
        <v>11547312</v>
      </c>
      <c r="K38" s="54">
        <f>SUM(K39:K53)</f>
        <v>15383288</v>
      </c>
      <c r="L38" s="64"/>
    </row>
    <row r="39" spans="2:15" ht="15" thickTop="1" x14ac:dyDescent="0.35">
      <c r="C39" s="36" t="s">
        <v>59</v>
      </c>
      <c r="D39" s="35"/>
      <c r="E39" s="44">
        <v>1</v>
      </c>
      <c r="F39" s="44">
        <v>1</v>
      </c>
      <c r="G39" s="44">
        <v>1</v>
      </c>
      <c r="H39" s="42"/>
      <c r="I39" s="43"/>
      <c r="J39" s="43"/>
      <c r="K39" s="43"/>
      <c r="L39" s="29"/>
    </row>
    <row r="40" spans="2:15" x14ac:dyDescent="0.35">
      <c r="C40" s="36" t="s">
        <v>60</v>
      </c>
      <c r="D40" s="35"/>
      <c r="E40" s="44">
        <v>73</v>
      </c>
      <c r="F40" s="44">
        <v>73</v>
      </c>
      <c r="G40" s="44">
        <v>73</v>
      </c>
      <c r="H40" s="42">
        <v>73</v>
      </c>
      <c r="I40" s="67"/>
      <c r="J40" s="43"/>
      <c r="K40" s="43"/>
      <c r="L40" s="29"/>
    </row>
    <row r="41" spans="2:15" x14ac:dyDescent="0.35">
      <c r="C41" s="36" t="s">
        <v>61</v>
      </c>
      <c r="D41" s="35"/>
      <c r="E41" s="30">
        <f>E29</f>
        <v>2</v>
      </c>
      <c r="F41" s="30">
        <f>F29</f>
        <v>3</v>
      </c>
      <c r="G41" s="30">
        <f>G29</f>
        <v>4</v>
      </c>
      <c r="H41" s="42"/>
      <c r="I41" s="43"/>
      <c r="J41" s="43"/>
      <c r="K41" s="43"/>
      <c r="L41" s="29"/>
    </row>
    <row r="42" spans="2:15" x14ac:dyDescent="0.35">
      <c r="C42" s="36" t="s">
        <v>47</v>
      </c>
      <c r="D42" s="35"/>
      <c r="E42" s="30">
        <f>E41*E39</f>
        <v>2</v>
      </c>
      <c r="F42" s="30">
        <f>F41*F39</f>
        <v>3</v>
      </c>
      <c r="G42" s="30">
        <f>G41*G39</f>
        <v>4</v>
      </c>
      <c r="H42" s="42"/>
      <c r="I42" s="67"/>
      <c r="J42" s="43"/>
      <c r="K42" s="43"/>
      <c r="L42" s="29"/>
    </row>
    <row r="43" spans="2:15" x14ac:dyDescent="0.35">
      <c r="C43" s="36" t="s">
        <v>62</v>
      </c>
      <c r="D43" s="35"/>
      <c r="E43" s="44">
        <v>2</v>
      </c>
      <c r="F43" s="44">
        <v>2</v>
      </c>
      <c r="G43" s="44">
        <v>2</v>
      </c>
      <c r="H43" s="42"/>
      <c r="I43" s="43"/>
      <c r="J43" s="43"/>
      <c r="K43" s="43"/>
      <c r="L43" s="29"/>
    </row>
    <row r="44" spans="2:15" x14ac:dyDescent="0.35">
      <c r="C44" s="36" t="s">
        <v>66</v>
      </c>
      <c r="D44" s="35"/>
      <c r="E44" s="44">
        <v>5</v>
      </c>
      <c r="F44" s="44">
        <v>5</v>
      </c>
      <c r="G44" s="44">
        <v>5</v>
      </c>
      <c r="H44" s="42"/>
      <c r="I44" s="43"/>
      <c r="J44" s="43"/>
      <c r="K44" s="43"/>
      <c r="L44" s="29"/>
    </row>
    <row r="45" spans="2:15" x14ac:dyDescent="0.35">
      <c r="C45" s="36" t="s">
        <v>67</v>
      </c>
      <c r="D45" s="35"/>
      <c r="E45" s="44">
        <f>E44*E41</f>
        <v>10</v>
      </c>
      <c r="F45" s="44">
        <f>F44*F41</f>
        <v>15</v>
      </c>
      <c r="G45" s="44">
        <f t="shared" ref="G45" si="13">G44*G41</f>
        <v>20</v>
      </c>
      <c r="H45" s="42"/>
      <c r="I45" s="43"/>
      <c r="J45" s="43"/>
      <c r="K45" s="43"/>
      <c r="L45" s="29"/>
    </row>
    <row r="46" spans="2:15" x14ac:dyDescent="0.35">
      <c r="C46" s="36" t="s">
        <v>68</v>
      </c>
      <c r="D46" s="35"/>
      <c r="E46" s="30">
        <f>(E40*E41)+E45+E43</f>
        <v>158</v>
      </c>
      <c r="F46" s="30">
        <f>(F40*F41)+F45+F43</f>
        <v>236</v>
      </c>
      <c r="G46" s="30">
        <f t="shared" ref="G46" si="14">(G40*G41)+G45+G43</f>
        <v>314</v>
      </c>
      <c r="H46" s="42"/>
      <c r="I46" s="43"/>
      <c r="J46" s="43"/>
      <c r="K46" s="43"/>
      <c r="L46" s="29"/>
    </row>
    <row r="47" spans="2:15" x14ac:dyDescent="0.35">
      <c r="C47" s="36" t="s">
        <v>33</v>
      </c>
      <c r="D47" s="35"/>
      <c r="E47" s="30">
        <f>E42</f>
        <v>2</v>
      </c>
      <c r="F47" s="30">
        <f>F42</f>
        <v>3</v>
      </c>
      <c r="G47" s="30">
        <f>G42</f>
        <v>4</v>
      </c>
      <c r="H47" s="35"/>
      <c r="I47" s="30">
        <f>E47*GenAssumptions!D21</f>
        <v>100000</v>
      </c>
      <c r="J47" s="30">
        <f>F47*GenAssumptions!F21</f>
        <v>150000</v>
      </c>
      <c r="K47" s="30">
        <f>G47*GenAssumptions!E21</f>
        <v>200000</v>
      </c>
      <c r="L47" s="29"/>
    </row>
    <row r="48" spans="2:15" x14ac:dyDescent="0.35">
      <c r="C48" s="36" t="s">
        <v>24</v>
      </c>
      <c r="D48" s="35"/>
      <c r="E48" s="30">
        <f>E46</f>
        <v>158</v>
      </c>
      <c r="F48" s="30">
        <f>F46</f>
        <v>236</v>
      </c>
      <c r="G48" s="30">
        <f t="shared" ref="G48" si="15">G46</f>
        <v>314</v>
      </c>
      <c r="H48" s="35"/>
      <c r="I48" s="30">
        <f>E48*GenAssumptions!D24</f>
        <v>821600</v>
      </c>
      <c r="J48" s="30">
        <f>F48*GenAssumptions!F24</f>
        <v>1227200</v>
      </c>
      <c r="K48" s="30">
        <f>G48*GenAssumptions!E24</f>
        <v>1632800</v>
      </c>
      <c r="L48" s="29"/>
    </row>
    <row r="49" spans="2:15" x14ac:dyDescent="0.35">
      <c r="C49" s="36" t="s">
        <v>72</v>
      </c>
      <c r="D49" s="35"/>
      <c r="E49" s="44">
        <v>50</v>
      </c>
      <c r="F49" s="44">
        <v>50</v>
      </c>
      <c r="G49" s="44">
        <v>50</v>
      </c>
      <c r="H49" s="35"/>
      <c r="I49" s="41"/>
      <c r="J49" s="41"/>
      <c r="K49" s="41"/>
      <c r="L49" s="29"/>
    </row>
    <row r="50" spans="2:15" x14ac:dyDescent="0.35">
      <c r="C50" s="36" t="s">
        <v>70</v>
      </c>
      <c r="D50" s="35"/>
      <c r="E50" s="30">
        <f>E49*E46</f>
        <v>7900</v>
      </c>
      <c r="F50" s="30">
        <f>F49*F46</f>
        <v>11800</v>
      </c>
      <c r="G50" s="30">
        <f t="shared" ref="G50" si="16">G49*G46</f>
        <v>15700</v>
      </c>
      <c r="H50" s="35"/>
      <c r="I50" s="30">
        <f>E50*GenAssumptions!D36</f>
        <v>2052735.9999999998</v>
      </c>
      <c r="J50" s="30">
        <f>F50*GenAssumptions!F36</f>
        <v>3066111.9999999995</v>
      </c>
      <c r="K50" s="30">
        <f>G50*GenAssumptions!E36</f>
        <v>4079487.9999999995</v>
      </c>
    </row>
    <row r="51" spans="2:15" x14ac:dyDescent="0.35">
      <c r="C51" s="36" t="s">
        <v>69</v>
      </c>
      <c r="D51" s="35"/>
      <c r="E51" s="30">
        <f>E42*E43</f>
        <v>4</v>
      </c>
      <c r="F51" s="30">
        <f>F42*F43</f>
        <v>6</v>
      </c>
      <c r="G51" s="30">
        <f>G42*G43</f>
        <v>8</v>
      </c>
      <c r="H51" s="35"/>
      <c r="I51" s="30">
        <f>E51*GenAssumptions!D15</f>
        <v>120000</v>
      </c>
      <c r="J51" s="30">
        <f>F51*GenAssumptions!E15</f>
        <v>180000</v>
      </c>
      <c r="K51" s="30">
        <f>G51*GenAssumptions!F15</f>
        <v>240000</v>
      </c>
    </row>
    <row r="52" spans="2:15" x14ac:dyDescent="0.35">
      <c r="C52" s="36" t="s">
        <v>71</v>
      </c>
      <c r="D52" s="35"/>
      <c r="E52" s="30">
        <f>E30</f>
        <v>146</v>
      </c>
      <c r="F52" s="30">
        <f>F30</f>
        <v>219</v>
      </c>
      <c r="G52" s="30">
        <f>G30</f>
        <v>292</v>
      </c>
      <c r="H52" s="35"/>
      <c r="I52" s="30">
        <f>E52*GenAssumptions!D15</f>
        <v>4380000</v>
      </c>
      <c r="J52" s="30">
        <f>F52*GenAssumptions!F15</f>
        <v>6570000</v>
      </c>
      <c r="K52" s="30">
        <f>G52*GenAssumptions!E15</f>
        <v>8760000</v>
      </c>
    </row>
    <row r="53" spans="2:15" x14ac:dyDescent="0.35">
      <c r="C53" s="36" t="s">
        <v>73</v>
      </c>
      <c r="D53" s="35"/>
      <c r="E53" s="30">
        <f>E46</f>
        <v>158</v>
      </c>
      <c r="F53" s="30">
        <f>F46</f>
        <v>236</v>
      </c>
      <c r="G53" s="30">
        <f>G46</f>
        <v>314</v>
      </c>
      <c r="H53" s="35"/>
      <c r="I53" s="30">
        <f>E53*GenAssumptions!D27</f>
        <v>237000</v>
      </c>
      <c r="J53" s="30">
        <f>F53*GenAssumptions!F27</f>
        <v>354000</v>
      </c>
      <c r="K53" s="30">
        <f>G53*GenAssumptions!E27</f>
        <v>471000</v>
      </c>
      <c r="L53" s="33"/>
    </row>
    <row r="54" spans="2:15" x14ac:dyDescent="0.35">
      <c r="C54" s="29"/>
      <c r="E54" s="63"/>
      <c r="F54" s="63"/>
      <c r="G54" s="63"/>
      <c r="I54" s="41"/>
      <c r="J54" s="41"/>
      <c r="K54" s="41"/>
      <c r="L54" s="29"/>
    </row>
    <row r="55" spans="2:15" x14ac:dyDescent="0.35">
      <c r="B55" s="39"/>
      <c r="C55" s="39"/>
      <c r="D55" s="39"/>
      <c r="E55" s="39"/>
      <c r="F55" s="39"/>
      <c r="G55" s="39"/>
      <c r="H55" s="40"/>
      <c r="I55" s="39"/>
      <c r="J55" s="39"/>
      <c r="K55" s="39"/>
      <c r="L55" s="29"/>
    </row>
    <row r="56" spans="2:15" ht="15" thickBot="1" x14ac:dyDescent="0.4">
      <c r="B56" s="61">
        <v>2</v>
      </c>
      <c r="C56" s="62" t="s">
        <v>54</v>
      </c>
      <c r="D56" s="62"/>
      <c r="E56" s="62"/>
      <c r="F56" s="62"/>
      <c r="G56" s="62"/>
      <c r="H56" s="62"/>
      <c r="I56" s="54">
        <f>SUM(I61:I63)</f>
        <v>27969000</v>
      </c>
      <c r="J56" s="54">
        <f>SUM(J61:J63)</f>
        <v>9178800</v>
      </c>
      <c r="K56" s="54">
        <f>SUM(K61:K63)</f>
        <v>12113400</v>
      </c>
      <c r="L56" s="29"/>
    </row>
    <row r="57" spans="2:15" ht="15" thickTop="1" x14ac:dyDescent="0.35">
      <c r="C57" s="36" t="s">
        <v>74</v>
      </c>
      <c r="D57" s="35"/>
      <c r="E57" s="44">
        <v>6</v>
      </c>
      <c r="F57" s="44">
        <v>6</v>
      </c>
      <c r="G57" s="44">
        <v>6</v>
      </c>
      <c r="H57" s="42"/>
      <c r="I57" s="43"/>
      <c r="J57" s="43"/>
      <c r="K57" s="43"/>
      <c r="L57" s="29"/>
    </row>
    <row r="58" spans="2:15" x14ac:dyDescent="0.35">
      <c r="C58" s="36" t="s">
        <v>75</v>
      </c>
      <c r="D58" s="35"/>
      <c r="E58" s="44">
        <f>3650/E30</f>
        <v>25</v>
      </c>
      <c r="F58" s="30">
        <f>E58</f>
        <v>25</v>
      </c>
      <c r="G58" s="30">
        <f>E58</f>
        <v>25</v>
      </c>
      <c r="H58" s="42"/>
      <c r="I58" s="43"/>
      <c r="J58" s="43"/>
      <c r="K58" s="43"/>
      <c r="L58" s="29"/>
    </row>
    <row r="59" spans="2:15" x14ac:dyDescent="0.35">
      <c r="C59" s="36" t="s">
        <v>76</v>
      </c>
      <c r="D59" s="35"/>
      <c r="E59" s="30">
        <f>E58*E30</f>
        <v>3650</v>
      </c>
      <c r="F59" s="30">
        <f>F58*F30</f>
        <v>5475</v>
      </c>
      <c r="G59" s="30">
        <f>G58*G30</f>
        <v>7300</v>
      </c>
      <c r="H59" s="42"/>
      <c r="I59" s="43"/>
      <c r="J59" s="43"/>
      <c r="K59" s="43"/>
      <c r="L59" s="29"/>
    </row>
    <row r="60" spans="2:15" x14ac:dyDescent="0.35">
      <c r="C60" s="36" t="s">
        <v>62</v>
      </c>
      <c r="D60" s="35"/>
      <c r="E60" s="44">
        <v>1</v>
      </c>
      <c r="F60" s="44">
        <v>1</v>
      </c>
      <c r="G60" s="44">
        <v>1</v>
      </c>
      <c r="H60" s="42"/>
      <c r="I60" s="43"/>
      <c r="J60" s="43"/>
      <c r="K60" s="43"/>
      <c r="L60" s="29"/>
    </row>
    <row r="61" spans="2:15" x14ac:dyDescent="0.35">
      <c r="C61" s="110" t="s">
        <v>120</v>
      </c>
      <c r="D61" s="81"/>
      <c r="E61" s="80">
        <f>E60</f>
        <v>1</v>
      </c>
      <c r="F61" s="80">
        <f>F60</f>
        <v>1</v>
      </c>
      <c r="G61" s="80">
        <f t="shared" ref="G61" si="17">G60</f>
        <v>1</v>
      </c>
      <c r="H61" s="82"/>
      <c r="I61" s="30">
        <f>E61*GenAssumptions!D28</f>
        <v>375000</v>
      </c>
      <c r="J61" s="30">
        <f>F61*GenAssumptions!F28</f>
        <v>375000</v>
      </c>
      <c r="K61" s="30">
        <f>G61*GenAssumptions!E28</f>
        <v>375000</v>
      </c>
      <c r="L61" s="33"/>
      <c r="M61" s="33"/>
      <c r="O61" s="34"/>
    </row>
    <row r="62" spans="2:15" x14ac:dyDescent="0.35">
      <c r="C62" s="36" t="s">
        <v>115</v>
      </c>
      <c r="D62" s="35"/>
      <c r="E62" s="30">
        <f>E30*E57</f>
        <v>876</v>
      </c>
      <c r="F62" s="30">
        <f>F30*F57</f>
        <v>1314</v>
      </c>
      <c r="G62" s="30">
        <f>G30*G57</f>
        <v>1752</v>
      </c>
      <c r="H62" s="35"/>
      <c r="I62" s="30">
        <f>E62*GenAssumptions!D25</f>
        <v>26280000</v>
      </c>
      <c r="J62" s="30">
        <f>F62*GenAssumptions!F24</f>
        <v>6832800</v>
      </c>
      <c r="K62" s="30">
        <f>G62*GenAssumptions!E24</f>
        <v>9110400</v>
      </c>
      <c r="L62" s="29"/>
    </row>
    <row r="63" spans="2:15" x14ac:dyDescent="0.35">
      <c r="C63" s="36" t="s">
        <v>73</v>
      </c>
      <c r="D63" s="35"/>
      <c r="E63" s="80">
        <f>E30*E57</f>
        <v>876</v>
      </c>
      <c r="F63" s="80">
        <f>F30*F57</f>
        <v>1314</v>
      </c>
      <c r="G63" s="80">
        <f>G30*G57</f>
        <v>1752</v>
      </c>
      <c r="H63" s="81"/>
      <c r="I63" s="80">
        <f>E63*GenAssumptions!D27</f>
        <v>1314000</v>
      </c>
      <c r="J63" s="80">
        <f>F63*GenAssumptions!F27</f>
        <v>1971000</v>
      </c>
      <c r="K63" s="80">
        <f>G63*GenAssumptions!E27</f>
        <v>2628000</v>
      </c>
      <c r="L63" s="29"/>
      <c r="M63" s="50"/>
    </row>
    <row r="64" spans="2:15" x14ac:dyDescent="0.35">
      <c r="I64" s="34"/>
      <c r="J64" s="34"/>
      <c r="K64" s="34"/>
      <c r="L64" s="33"/>
      <c r="M64" s="33"/>
    </row>
    <row r="65" spans="2:13" x14ac:dyDescent="0.35">
      <c r="B65" s="39"/>
      <c r="C65" s="39"/>
      <c r="D65" s="39"/>
      <c r="E65" s="39"/>
      <c r="F65" s="39"/>
      <c r="G65" s="39"/>
      <c r="H65" s="40"/>
      <c r="I65" s="39"/>
      <c r="J65" s="39"/>
      <c r="K65" s="39"/>
      <c r="L65" s="33"/>
      <c r="M65" s="33"/>
    </row>
    <row r="66" spans="2:13" ht="15" thickBot="1" x14ac:dyDescent="0.4">
      <c r="B66" s="61">
        <v>3</v>
      </c>
      <c r="C66" s="62" t="s">
        <v>55</v>
      </c>
      <c r="D66" s="62"/>
      <c r="E66" s="62"/>
      <c r="F66" s="62"/>
      <c r="G66" s="62"/>
      <c r="H66" s="62"/>
      <c r="I66" s="54">
        <f>SUM(I68:I68)</f>
        <v>2007500</v>
      </c>
      <c r="J66" s="54">
        <f>SUM(J68:J68)</f>
        <v>3011250</v>
      </c>
      <c r="K66" s="54">
        <f>SUM(K68:K68)</f>
        <v>4015000</v>
      </c>
      <c r="L66" s="33"/>
    </row>
    <row r="67" spans="2:13" ht="15" thickTop="1" x14ac:dyDescent="0.35">
      <c r="C67" s="36"/>
      <c r="D67" s="35"/>
      <c r="E67" s="41"/>
      <c r="F67" s="41"/>
      <c r="G67" s="41"/>
      <c r="H67" s="41"/>
      <c r="I67" s="67"/>
      <c r="J67" s="43"/>
      <c r="K67" s="43"/>
    </row>
    <row r="68" spans="2:13" x14ac:dyDescent="0.35">
      <c r="C68" s="36" t="s">
        <v>79</v>
      </c>
      <c r="D68" s="35"/>
      <c r="E68" s="30">
        <f>E59</f>
        <v>3650</v>
      </c>
      <c r="F68" s="30">
        <f>F59</f>
        <v>5475</v>
      </c>
      <c r="G68" s="30">
        <f t="shared" ref="G68" si="18">G59</f>
        <v>7300</v>
      </c>
      <c r="H68" s="35"/>
      <c r="I68" s="30">
        <f>E68*GenAssumptions!D29</f>
        <v>2007500</v>
      </c>
      <c r="J68" s="30">
        <f>F68*GenAssumptions!F29</f>
        <v>3011250</v>
      </c>
      <c r="K68" s="30">
        <f>G68*GenAssumptions!E29</f>
        <v>4015000</v>
      </c>
      <c r="L68" s="33" t="s">
        <v>121</v>
      </c>
    </row>
    <row r="69" spans="2:13" x14ac:dyDescent="0.35">
      <c r="C69" s="36"/>
      <c r="D69" s="35"/>
      <c r="E69" s="41"/>
      <c r="F69" s="41"/>
      <c r="G69" s="41"/>
      <c r="H69" s="35"/>
      <c r="I69" s="41"/>
      <c r="J69" s="41"/>
      <c r="K69" s="41"/>
    </row>
    <row r="70" spans="2:13" x14ac:dyDescent="0.35">
      <c r="B70" s="39"/>
      <c r="C70" s="39"/>
      <c r="D70" s="39"/>
      <c r="E70" s="39"/>
      <c r="F70" s="39"/>
      <c r="G70" s="39"/>
      <c r="H70" s="40"/>
      <c r="I70" s="39"/>
      <c r="J70" s="39"/>
      <c r="K70" s="39"/>
    </row>
    <row r="71" spans="2:13" ht="15" thickBot="1" x14ac:dyDescent="0.4">
      <c r="B71" s="61">
        <v>4</v>
      </c>
      <c r="C71" s="62" t="s">
        <v>56</v>
      </c>
      <c r="D71" s="62"/>
      <c r="E71" s="62"/>
      <c r="F71" s="62"/>
      <c r="G71" s="62"/>
      <c r="H71" s="62"/>
      <c r="I71" s="54">
        <f>SUM(I74:I79)</f>
        <v>1252020</v>
      </c>
      <c r="J71" s="54">
        <f>SUM(J74:J79)</f>
        <v>2013030</v>
      </c>
      <c r="K71" s="54">
        <f t="shared" ref="K71" si="19">SUM(K74:K79)</f>
        <v>2684040</v>
      </c>
    </row>
    <row r="72" spans="2:13" ht="15" thickTop="1" x14ac:dyDescent="0.35">
      <c r="C72" s="60" t="s">
        <v>81</v>
      </c>
      <c r="E72" s="44">
        <v>75</v>
      </c>
      <c r="F72" s="44">
        <v>75</v>
      </c>
      <c r="G72" s="44">
        <v>75</v>
      </c>
      <c r="I72" s="41"/>
      <c r="J72" s="41"/>
      <c r="K72" s="41"/>
    </row>
    <row r="73" spans="2:13" x14ac:dyDescent="0.35">
      <c r="C73" s="60" t="s">
        <v>82</v>
      </c>
      <c r="E73" s="30">
        <f>E72*E29</f>
        <v>150</v>
      </c>
      <c r="F73" s="30">
        <f>F72*F29</f>
        <v>225</v>
      </c>
      <c r="G73" s="30">
        <f>G72*G29</f>
        <v>300</v>
      </c>
      <c r="H73" s="30">
        <f>H72*H29</f>
        <v>0</v>
      </c>
      <c r="I73" s="41"/>
      <c r="J73" s="41"/>
      <c r="K73" s="41"/>
    </row>
    <row r="74" spans="2:13" x14ac:dyDescent="0.35">
      <c r="C74" s="60" t="s">
        <v>24</v>
      </c>
      <c r="D74" s="35"/>
      <c r="E74" s="30">
        <f>E73</f>
        <v>150</v>
      </c>
      <c r="F74" s="30">
        <f>F73</f>
        <v>225</v>
      </c>
      <c r="G74" s="30">
        <f t="shared" ref="G74" si="20">G73</f>
        <v>300</v>
      </c>
      <c r="I74" s="30">
        <f>E74*GenAssumptions!D26</f>
        <v>375000</v>
      </c>
      <c r="J74" s="30">
        <f>F74*GenAssumptions!F26</f>
        <v>562500</v>
      </c>
      <c r="K74" s="30">
        <f>G74*GenAssumptions!E26</f>
        <v>750000</v>
      </c>
    </row>
    <row r="75" spans="2:13" x14ac:dyDescent="0.35">
      <c r="C75" s="60" t="s">
        <v>49</v>
      </c>
      <c r="D75" s="35"/>
      <c r="E75" s="30">
        <f>E73</f>
        <v>150</v>
      </c>
      <c r="F75" s="30">
        <f>F73</f>
        <v>225</v>
      </c>
      <c r="G75" s="30">
        <f t="shared" ref="G75" si="21">G73</f>
        <v>300</v>
      </c>
      <c r="H75" s="35"/>
      <c r="I75" s="30">
        <f>E75*GenAssumptions!D30</f>
        <v>7500</v>
      </c>
      <c r="J75" s="30">
        <f>F75*GenAssumptions!F30</f>
        <v>11250</v>
      </c>
      <c r="K75" s="30">
        <f>G75*GenAssumptions!E30</f>
        <v>15000</v>
      </c>
    </row>
    <row r="76" spans="2:13" x14ac:dyDescent="0.35">
      <c r="C76" s="60" t="s">
        <v>85</v>
      </c>
      <c r="D76" s="35"/>
      <c r="E76" s="44">
        <v>3</v>
      </c>
      <c r="F76" s="44">
        <v>6</v>
      </c>
      <c r="G76" s="44">
        <v>6</v>
      </c>
      <c r="H76" s="35"/>
      <c r="I76" s="41"/>
      <c r="J76" s="41"/>
      <c r="K76" s="41"/>
    </row>
    <row r="77" spans="2:13" x14ac:dyDescent="0.35">
      <c r="C77" s="60" t="s">
        <v>84</v>
      </c>
      <c r="D77" s="35"/>
      <c r="E77" s="30">
        <f>(E73/150)*E76</f>
        <v>3</v>
      </c>
      <c r="F77" s="30">
        <f>(F73/150)*F76</f>
        <v>9</v>
      </c>
      <c r="G77" s="30">
        <f t="shared" ref="G77" si="22">(G73/150)*G76</f>
        <v>12</v>
      </c>
      <c r="H77" s="41"/>
      <c r="I77" s="41"/>
      <c r="J77" s="41"/>
      <c r="K77" s="41"/>
    </row>
    <row r="78" spans="2:13" x14ac:dyDescent="0.35">
      <c r="C78" s="60" t="s">
        <v>86</v>
      </c>
      <c r="D78" s="35"/>
      <c r="E78" s="30">
        <f>E77</f>
        <v>3</v>
      </c>
      <c r="F78" s="30">
        <f>F77</f>
        <v>9</v>
      </c>
      <c r="G78" s="30">
        <f t="shared" ref="G78" si="23">G77</f>
        <v>12</v>
      </c>
      <c r="H78" s="35"/>
      <c r="I78" s="30">
        <f>E78*GenAssumptions!D15</f>
        <v>90000</v>
      </c>
      <c r="J78" s="30">
        <f>F78*GenAssumptions!F15</f>
        <v>270000</v>
      </c>
      <c r="K78" s="30">
        <f>G78*GenAssumptions!E15</f>
        <v>360000</v>
      </c>
    </row>
    <row r="79" spans="2:13" x14ac:dyDescent="0.35">
      <c r="C79" s="60" t="s">
        <v>87</v>
      </c>
      <c r="D79" s="35"/>
      <c r="E79" s="30">
        <f>E73*GenAssumptions!D18</f>
        <v>3000</v>
      </c>
      <c r="F79" s="30">
        <f>F73*GenAssumptions!F18</f>
        <v>4500</v>
      </c>
      <c r="G79" s="30">
        <f>G73*GenAssumptions!E18</f>
        <v>6000</v>
      </c>
      <c r="H79" s="35"/>
      <c r="I79" s="30">
        <f>E79*GenAssumptions!D36</f>
        <v>779519.99999999988</v>
      </c>
      <c r="J79" s="30">
        <f>F79*GenAssumptions!F36</f>
        <v>1169280</v>
      </c>
      <c r="K79" s="30">
        <f>G79*GenAssumptions!E36</f>
        <v>1559039.9999999998</v>
      </c>
    </row>
    <row r="80" spans="2:13" x14ac:dyDescent="0.35">
      <c r="C80" s="36"/>
      <c r="D80" s="35"/>
      <c r="E80" s="41"/>
      <c r="F80" s="41"/>
      <c r="G80" s="41"/>
      <c r="H80" s="35"/>
      <c r="I80" s="41"/>
      <c r="J80" s="41"/>
      <c r="K80" s="41"/>
    </row>
    <row r="81" spans="2:11" x14ac:dyDescent="0.35">
      <c r="B81" s="39"/>
      <c r="C81" s="39"/>
      <c r="D81" s="39"/>
      <c r="E81" s="39"/>
      <c r="F81" s="39"/>
      <c r="G81" s="39"/>
      <c r="H81" s="40"/>
      <c r="I81" s="39"/>
      <c r="J81" s="39"/>
      <c r="K81" s="39"/>
    </row>
    <row r="82" spans="2:11" ht="15" thickBot="1" x14ac:dyDescent="0.4">
      <c r="B82" s="61">
        <v>5</v>
      </c>
      <c r="C82" s="38" t="s">
        <v>57</v>
      </c>
      <c r="D82" s="62"/>
      <c r="E82" s="62"/>
      <c r="F82" s="62"/>
      <c r="G82" s="62"/>
      <c r="H82" s="62"/>
      <c r="I82" s="54">
        <f>SUM(I85:I87)</f>
        <v>464759.99999999994</v>
      </c>
      <c r="J82" s="54">
        <f>SUM(J85:J87)</f>
        <v>697140</v>
      </c>
      <c r="K82" s="54">
        <f t="shared" ref="K82" si="24">SUM(K85:K87)</f>
        <v>929519.99999999988</v>
      </c>
    </row>
    <row r="83" spans="2:11" ht="15" thickTop="1" x14ac:dyDescent="0.35">
      <c r="C83" s="60" t="s">
        <v>88</v>
      </c>
      <c r="E83" s="44">
        <f>15</f>
        <v>15</v>
      </c>
      <c r="F83" s="44">
        <f>15</f>
        <v>15</v>
      </c>
      <c r="G83" s="44">
        <f>15</f>
        <v>15</v>
      </c>
      <c r="I83" s="41"/>
      <c r="J83" s="41"/>
      <c r="K83" s="41"/>
    </row>
    <row r="84" spans="2:11" x14ac:dyDescent="0.35">
      <c r="C84" s="60" t="s">
        <v>89</v>
      </c>
      <c r="E84" s="30">
        <f>E83*E29</f>
        <v>30</v>
      </c>
      <c r="F84" s="30">
        <f>F83*F29</f>
        <v>45</v>
      </c>
      <c r="G84" s="30">
        <f>G83*G29</f>
        <v>60</v>
      </c>
      <c r="I84" s="41"/>
      <c r="J84" s="41"/>
      <c r="K84" s="41"/>
    </row>
    <row r="85" spans="2:11" x14ac:dyDescent="0.35">
      <c r="C85" s="60" t="s">
        <v>24</v>
      </c>
      <c r="E85" s="30">
        <f>E84</f>
        <v>30</v>
      </c>
      <c r="F85" s="30">
        <f>F84</f>
        <v>45</v>
      </c>
      <c r="G85" s="30">
        <f t="shared" ref="G85" si="25">G84</f>
        <v>60</v>
      </c>
      <c r="I85" s="30">
        <f>E85*GenAssumptions!D26</f>
        <v>75000</v>
      </c>
      <c r="J85" s="30">
        <f>F85*GenAssumptions!F26</f>
        <v>112500</v>
      </c>
      <c r="K85" s="30">
        <f>G85*GenAssumptions!E26</f>
        <v>150000</v>
      </c>
    </row>
    <row r="86" spans="2:11" x14ac:dyDescent="0.35">
      <c r="C86" s="60" t="s">
        <v>90</v>
      </c>
      <c r="D86" s="35"/>
      <c r="E86" s="83">
        <f>GenAssumptions!D19</f>
        <v>50</v>
      </c>
      <c r="F86" s="83">
        <f>GenAssumptions!F19</f>
        <v>50</v>
      </c>
      <c r="G86" s="83">
        <f>GenAssumptions!E19</f>
        <v>50</v>
      </c>
      <c r="I86" s="43"/>
      <c r="J86" s="43"/>
      <c r="K86" s="43"/>
    </row>
    <row r="87" spans="2:11" x14ac:dyDescent="0.35">
      <c r="C87" s="60" t="s">
        <v>87</v>
      </c>
      <c r="D87" s="35"/>
      <c r="E87" s="30">
        <f>E86*E84</f>
        <v>1500</v>
      </c>
      <c r="F87" s="30">
        <f>F86*F84</f>
        <v>2250</v>
      </c>
      <c r="G87" s="30">
        <f t="shared" ref="G87" si="26">G86*G84</f>
        <v>3000</v>
      </c>
      <c r="H87" s="35"/>
      <c r="I87" s="30">
        <f>E87*GenAssumptions!D36</f>
        <v>389759.99999999994</v>
      </c>
      <c r="J87" s="30">
        <f>F87*GenAssumptions!F36</f>
        <v>584640</v>
      </c>
      <c r="K87" s="30">
        <f>G87*GenAssumptions!E36</f>
        <v>779519.99999999988</v>
      </c>
    </row>
    <row r="89" spans="2:11" x14ac:dyDescent="0.35">
      <c r="B89" s="39"/>
      <c r="C89" s="39"/>
      <c r="D89" s="39"/>
      <c r="E89" s="39"/>
      <c r="F89" s="39"/>
      <c r="G89" s="39"/>
      <c r="H89" s="40"/>
      <c r="I89" s="39"/>
      <c r="J89" s="39"/>
      <c r="K89" s="39"/>
    </row>
    <row r="90" spans="2:11" ht="15" thickBot="1" x14ac:dyDescent="0.4">
      <c r="B90" s="61">
        <v>6</v>
      </c>
      <c r="C90" s="38" t="s">
        <v>58</v>
      </c>
      <c r="D90" s="62"/>
      <c r="E90" s="62"/>
      <c r="F90" s="62"/>
      <c r="G90" s="62"/>
      <c r="H90" s="62"/>
      <c r="I90" s="54">
        <f>SUM(I94:I97)</f>
        <v>3769040</v>
      </c>
      <c r="J90" s="54">
        <f>SUM(J94:J97)</f>
        <v>5553560</v>
      </c>
      <c r="K90" s="54">
        <f>SUM(K94:K97)</f>
        <v>7338080</v>
      </c>
    </row>
    <row r="91" spans="2:11" ht="15" thickTop="1" x14ac:dyDescent="0.35">
      <c r="C91" s="60" t="s">
        <v>91</v>
      </c>
      <c r="E91" s="44">
        <v>150</v>
      </c>
      <c r="F91" s="44">
        <v>150</v>
      </c>
      <c r="G91" s="44">
        <v>150</v>
      </c>
      <c r="I91" s="41"/>
      <c r="J91" s="41"/>
      <c r="K91" s="41"/>
    </row>
    <row r="92" spans="2:11" x14ac:dyDescent="0.35">
      <c r="C92" s="60" t="s">
        <v>92</v>
      </c>
      <c r="E92" s="30">
        <f>E91*E29</f>
        <v>300</v>
      </c>
      <c r="F92" s="30">
        <f>F91*F29</f>
        <v>450</v>
      </c>
      <c r="G92" s="30">
        <f>G91*G29</f>
        <v>600</v>
      </c>
      <c r="I92" s="41"/>
      <c r="J92" s="41"/>
      <c r="K92" s="41"/>
    </row>
    <row r="93" spans="2:11" x14ac:dyDescent="0.35">
      <c r="C93" s="60" t="s">
        <v>93</v>
      </c>
      <c r="E93" s="44">
        <v>10</v>
      </c>
      <c r="F93" s="44">
        <v>10</v>
      </c>
      <c r="G93" s="44">
        <v>10</v>
      </c>
      <c r="I93" s="43"/>
      <c r="J93" s="43"/>
      <c r="K93" s="43"/>
    </row>
    <row r="94" spans="2:11" x14ac:dyDescent="0.35">
      <c r="C94" s="60" t="s">
        <v>94</v>
      </c>
      <c r="E94" s="30">
        <f>E93</f>
        <v>10</v>
      </c>
      <c r="F94" s="30">
        <f>F93</f>
        <v>10</v>
      </c>
      <c r="G94" s="30">
        <f t="shared" ref="G94" si="27">G93</f>
        <v>10</v>
      </c>
      <c r="I94" s="30">
        <f>E94*GenAssumptions!D22</f>
        <v>200000</v>
      </c>
      <c r="J94" s="30">
        <f>F94*GenAssumptions!F22</f>
        <v>200000</v>
      </c>
      <c r="K94" s="30">
        <f>G94*GenAssumptions!E22</f>
        <v>200000</v>
      </c>
    </row>
    <row r="95" spans="2:11" x14ac:dyDescent="0.35">
      <c r="C95" s="60" t="s">
        <v>24</v>
      </c>
      <c r="E95" s="30">
        <f>E92</f>
        <v>300</v>
      </c>
      <c r="F95" s="30">
        <f>F92</f>
        <v>450</v>
      </c>
      <c r="G95" s="30">
        <f t="shared" ref="G95" si="28">G92</f>
        <v>600</v>
      </c>
      <c r="I95" s="30">
        <f>E95*GenAssumptions!D24</f>
        <v>1560000</v>
      </c>
      <c r="J95" s="30">
        <f>F95*GenAssumptions!F24</f>
        <v>2340000</v>
      </c>
      <c r="K95" s="30">
        <f>G95*GenAssumptions!E24</f>
        <v>3120000</v>
      </c>
    </row>
    <row r="96" spans="2:11" x14ac:dyDescent="0.35">
      <c r="C96" s="60" t="s">
        <v>73</v>
      </c>
      <c r="E96" s="30">
        <f>E95</f>
        <v>300</v>
      </c>
      <c r="F96" s="30">
        <f>F95</f>
        <v>450</v>
      </c>
      <c r="G96" s="30">
        <f t="shared" ref="G96" si="29">G95</f>
        <v>600</v>
      </c>
      <c r="I96" s="30">
        <f>E96*GenAssumptions!D27</f>
        <v>450000</v>
      </c>
      <c r="J96" s="30">
        <f>F96*GenAssumptions!F27</f>
        <v>675000</v>
      </c>
      <c r="K96" s="30">
        <f>G96*GenAssumptions!E27</f>
        <v>900000</v>
      </c>
    </row>
    <row r="97" spans="2:15" x14ac:dyDescent="0.35">
      <c r="C97" s="60" t="s">
        <v>95</v>
      </c>
      <c r="E97" s="30">
        <f>E96*GenAssumptions!D18</f>
        <v>6000</v>
      </c>
      <c r="F97" s="30">
        <f>F96*GenAssumptions!F18</f>
        <v>9000</v>
      </c>
      <c r="G97" s="30">
        <f>G96*GenAssumptions!E18</f>
        <v>12000</v>
      </c>
      <c r="I97" s="30">
        <f>E97*GenAssumptions!D36</f>
        <v>1559039.9999999998</v>
      </c>
      <c r="J97" s="30">
        <f>F97*GenAssumptions!F36</f>
        <v>2338560</v>
      </c>
      <c r="K97" s="30">
        <f>G97*GenAssumptions!E36</f>
        <v>3118079.9999999995</v>
      </c>
    </row>
    <row r="98" spans="2:15" x14ac:dyDescent="0.35">
      <c r="O98" t="s">
        <v>117</v>
      </c>
    </row>
    <row r="99" spans="2:15" x14ac:dyDescent="0.35">
      <c r="B99" s="39"/>
      <c r="C99" s="39"/>
      <c r="D99" s="39"/>
      <c r="E99" s="39"/>
      <c r="F99" s="39"/>
      <c r="G99" s="39"/>
      <c r="H99" s="40"/>
      <c r="I99" s="39"/>
      <c r="J99" s="39"/>
      <c r="K99" s="39"/>
    </row>
    <row r="100" spans="2:15" ht="15" thickBot="1" x14ac:dyDescent="0.4">
      <c r="B100" s="61">
        <v>7</v>
      </c>
      <c r="C100" s="38" t="s">
        <v>96</v>
      </c>
      <c r="D100" s="62"/>
      <c r="E100" s="62"/>
      <c r="F100" s="62"/>
      <c r="G100" s="62"/>
      <c r="H100" s="62"/>
      <c r="I100" s="54">
        <f>SUM(I106:I107)</f>
        <v>30691353.599999998</v>
      </c>
      <c r="J100" s="54">
        <f>SUM(J106:J107)</f>
        <v>46037030.399999999</v>
      </c>
      <c r="K100" s="54">
        <f t="shared" ref="K100" si="30">SUM(K106:K107)</f>
        <v>61382707.199999996</v>
      </c>
    </row>
    <row r="101" spans="2:15" ht="15" thickTop="1" x14ac:dyDescent="0.35">
      <c r="B101" s="61"/>
      <c r="C101" s="60" t="s">
        <v>101</v>
      </c>
      <c r="E101" s="44">
        <v>6</v>
      </c>
      <c r="F101" s="44">
        <v>6</v>
      </c>
      <c r="G101" s="44">
        <v>6</v>
      </c>
      <c r="H101" s="62"/>
      <c r="I101" s="68"/>
      <c r="J101" s="68"/>
      <c r="K101" s="68"/>
    </row>
    <row r="102" spans="2:15" x14ac:dyDescent="0.35">
      <c r="C102" s="60" t="s">
        <v>97</v>
      </c>
      <c r="E102" s="44">
        <v>35</v>
      </c>
      <c r="F102" s="44">
        <v>35</v>
      </c>
      <c r="G102" s="44">
        <v>35</v>
      </c>
      <c r="I102" s="41"/>
      <c r="J102" s="41"/>
      <c r="K102" s="41"/>
    </row>
    <row r="103" spans="2:15" x14ac:dyDescent="0.35">
      <c r="C103" s="60" t="s">
        <v>98</v>
      </c>
      <c r="E103" s="44">
        <v>9</v>
      </c>
      <c r="F103" s="44">
        <v>9</v>
      </c>
      <c r="G103" s="44">
        <v>9</v>
      </c>
      <c r="I103" s="41"/>
      <c r="J103" s="41"/>
      <c r="K103" s="41"/>
    </row>
    <row r="104" spans="2:15" x14ac:dyDescent="0.35">
      <c r="C104" s="60" t="s">
        <v>99</v>
      </c>
      <c r="E104" s="44">
        <v>4</v>
      </c>
      <c r="F104" s="44">
        <v>4</v>
      </c>
      <c r="G104" s="44">
        <v>4</v>
      </c>
      <c r="I104" s="43"/>
      <c r="J104" s="43"/>
      <c r="K104" s="43"/>
    </row>
    <row r="105" spans="2:15" x14ac:dyDescent="0.35">
      <c r="C105" s="60" t="s">
        <v>100</v>
      </c>
      <c r="D105" s="35"/>
      <c r="E105" s="30">
        <f>(E29*E102*E103*E104)+(E101*E29*E103*E104)</f>
        <v>2952</v>
      </c>
      <c r="F105" s="30">
        <f>(F29*F102*F103*F104)+(F101*F29*F103*F104)</f>
        <v>4428</v>
      </c>
      <c r="G105" s="30">
        <f>(G29*G102*G103*G104)+(G101*G29*G103*G104)</f>
        <v>5904</v>
      </c>
      <c r="I105" s="43"/>
      <c r="J105" s="43"/>
      <c r="K105" s="43"/>
    </row>
    <row r="106" spans="2:15" x14ac:dyDescent="0.35">
      <c r="C106" s="60" t="s">
        <v>24</v>
      </c>
      <c r="D106" s="35"/>
      <c r="E106" s="30">
        <f>E105</f>
        <v>2952</v>
      </c>
      <c r="F106" s="30">
        <f>F105</f>
        <v>4428</v>
      </c>
      <c r="G106" s="30">
        <f t="shared" ref="G106" si="31">G105</f>
        <v>5904</v>
      </c>
      <c r="H106" s="35"/>
      <c r="I106" s="30">
        <f>E106*GenAssumptions!D24</f>
        <v>15350400</v>
      </c>
      <c r="J106" s="30">
        <f>F106*GenAssumptions!F24</f>
        <v>23025600</v>
      </c>
      <c r="K106" s="30">
        <f>G106*GenAssumptions!E24</f>
        <v>30700800</v>
      </c>
    </row>
    <row r="107" spans="2:15" x14ac:dyDescent="0.35">
      <c r="C107" s="60" t="s">
        <v>95</v>
      </c>
      <c r="E107" s="30">
        <f>E106*GenAssumptions!D18</f>
        <v>59040</v>
      </c>
      <c r="F107" s="30">
        <f>F106*GenAssumptions!F18</f>
        <v>88560</v>
      </c>
      <c r="G107" s="30">
        <f>G106*GenAssumptions!E18</f>
        <v>118080</v>
      </c>
      <c r="I107" s="30">
        <f>E107*GenAssumptions!D36</f>
        <v>15340953.599999998</v>
      </c>
      <c r="J107" s="30">
        <f>F107*GenAssumptions!F36</f>
        <v>23011430.399999999</v>
      </c>
      <c r="K107" s="30">
        <f>G107*GenAssumptions!E36</f>
        <v>30681907.199999996</v>
      </c>
    </row>
    <row r="109" spans="2:15" x14ac:dyDescent="0.35">
      <c r="B109" s="39"/>
      <c r="C109" s="39"/>
      <c r="D109" s="39"/>
      <c r="E109" s="39"/>
      <c r="F109" s="39"/>
      <c r="G109" s="39"/>
      <c r="H109" s="40"/>
      <c r="I109" s="39"/>
      <c r="J109" s="39"/>
      <c r="K109" s="39"/>
    </row>
    <row r="110" spans="2:15" ht="15" thickBot="1" x14ac:dyDescent="0.4">
      <c r="B110" s="61">
        <v>8</v>
      </c>
      <c r="C110" s="38" t="s">
        <v>102</v>
      </c>
      <c r="D110" s="62"/>
      <c r="E110" s="62"/>
      <c r="F110" s="62"/>
      <c r="G110" s="62"/>
      <c r="H110" s="62"/>
      <c r="I110" s="54">
        <f>SUM(I115:I116)</f>
        <v>4158720</v>
      </c>
      <c r="J110" s="54">
        <f>SUM(J115:J116)</f>
        <v>6238080</v>
      </c>
      <c r="K110" s="54">
        <f t="shared" ref="K110" si="32">SUM(K115:K116)</f>
        <v>8317440</v>
      </c>
    </row>
    <row r="111" spans="2:15" ht="15" thickTop="1" x14ac:dyDescent="0.35">
      <c r="C111" s="60" t="s">
        <v>97</v>
      </c>
      <c r="E111" s="44">
        <v>25</v>
      </c>
      <c r="F111" s="44">
        <v>25</v>
      </c>
      <c r="G111" s="44">
        <v>25</v>
      </c>
      <c r="I111" s="41"/>
      <c r="J111" s="41"/>
      <c r="K111" s="41"/>
    </row>
    <row r="112" spans="2:15" x14ac:dyDescent="0.35">
      <c r="C112" s="60" t="s">
        <v>98</v>
      </c>
      <c r="E112" s="44">
        <v>8</v>
      </c>
      <c r="F112" s="44">
        <v>8</v>
      </c>
      <c r="G112" s="44">
        <v>8</v>
      </c>
      <c r="I112" s="41"/>
      <c r="J112" s="41"/>
      <c r="K112" s="41"/>
    </row>
    <row r="113" spans="3:11" x14ac:dyDescent="0.35">
      <c r="C113" s="60" t="s">
        <v>99</v>
      </c>
      <c r="E113" s="44">
        <v>1</v>
      </c>
      <c r="F113" s="44">
        <v>1</v>
      </c>
      <c r="G113" s="44">
        <v>1</v>
      </c>
      <c r="I113" s="43"/>
      <c r="J113" s="43"/>
      <c r="K113" s="43"/>
    </row>
    <row r="114" spans="3:11" x14ac:dyDescent="0.35">
      <c r="C114" s="60" t="s">
        <v>100</v>
      </c>
      <c r="D114" s="35"/>
      <c r="E114" s="30">
        <f>(E29*E111*E112*E113)</f>
        <v>400</v>
      </c>
      <c r="F114" s="30">
        <f>(F29*F111*F112*F113)</f>
        <v>600</v>
      </c>
      <c r="G114" s="30">
        <f>(G29*G111*G112*G113)</f>
        <v>800</v>
      </c>
      <c r="I114" s="43"/>
      <c r="J114" s="43"/>
      <c r="K114" s="43"/>
    </row>
    <row r="115" spans="3:11" x14ac:dyDescent="0.35">
      <c r="C115" s="60" t="s">
        <v>24</v>
      </c>
      <c r="D115" s="35"/>
      <c r="E115" s="30">
        <f>E114</f>
        <v>400</v>
      </c>
      <c r="F115" s="30">
        <f t="shared" ref="F115" si="33">F114</f>
        <v>600</v>
      </c>
      <c r="G115" s="30">
        <f t="shared" ref="G115" si="34">G114</f>
        <v>800</v>
      </c>
      <c r="H115" s="35"/>
      <c r="I115" s="30">
        <f>E115*GenAssumptions!D24</f>
        <v>2080000</v>
      </c>
      <c r="J115" s="30">
        <f>F115*GenAssumptions!F24</f>
        <v>3120000</v>
      </c>
      <c r="K115" s="30">
        <f>G115*GenAssumptions!E24</f>
        <v>4160000</v>
      </c>
    </row>
    <row r="116" spans="3:11" x14ac:dyDescent="0.35">
      <c r="C116" s="60" t="s">
        <v>95</v>
      </c>
      <c r="E116" s="30">
        <f>E115*GenAssumptions!D18</f>
        <v>8000</v>
      </c>
      <c r="F116" s="30">
        <f>F115*GenAssumptions!F18</f>
        <v>12000</v>
      </c>
      <c r="G116" s="30">
        <f>G115*GenAssumptions!E18</f>
        <v>16000</v>
      </c>
      <c r="I116" s="30">
        <f>E116*GenAssumptions!D36</f>
        <v>2078719.9999999998</v>
      </c>
      <c r="J116" s="30">
        <f>F116*GenAssumptions!F36</f>
        <v>3118079.9999999995</v>
      </c>
      <c r="K116" s="30">
        <f>G116*GenAssumptions!E36</f>
        <v>4157439.9999999995</v>
      </c>
    </row>
  </sheetData>
  <mergeCells count="4">
    <mergeCell ref="M1:T1"/>
    <mergeCell ref="N2:T3"/>
    <mergeCell ref="M4:M7"/>
    <mergeCell ref="N4:T7"/>
  </mergeCells>
  <pageMargins left="0.7" right="0.7" top="0.75" bottom="0.75" header="0.3" footer="0.3"/>
  <pageSetup paperSize="9" orientation="portrait" r:id="rId1"/>
  <ignoredErrors>
    <ignoredError sqref="G86 G95 E95:F95 E86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4CA3-BA37-4F29-ABFD-A8BEDDEF7BEF}">
  <sheetPr>
    <tabColor theme="1" tint="0.499984740745262"/>
  </sheetPr>
  <dimension ref="A1:T65"/>
  <sheetViews>
    <sheetView showGridLines="0" zoomScale="150" zoomScaleNormal="150" workbookViewId="0">
      <selection activeCell="E12" sqref="E12"/>
    </sheetView>
  </sheetViews>
  <sheetFormatPr defaultRowHeight="14.5" x14ac:dyDescent="0.35"/>
  <cols>
    <col min="1" max="1" width="3.1796875" customWidth="1"/>
    <col min="2" max="2" width="2.453125" customWidth="1"/>
    <col min="3" max="3" width="23" customWidth="1"/>
    <col min="4" max="4" width="7.90625" customWidth="1"/>
    <col min="5" max="5" width="11" customWidth="1"/>
    <col min="6" max="6" width="12.08984375" customWidth="1"/>
    <col min="7" max="7" width="12.453125" customWidth="1"/>
    <col min="8" max="8" width="0.81640625" customWidth="1"/>
    <col min="9" max="9" width="12.6328125" customWidth="1"/>
    <col min="10" max="10" width="13.36328125" customWidth="1"/>
    <col min="11" max="11" width="13.81640625" customWidth="1"/>
    <col min="12" max="12" width="3.08984375" customWidth="1"/>
    <col min="13" max="13" width="3.54296875" customWidth="1"/>
    <col min="14" max="14" width="11" bestFit="1" customWidth="1"/>
  </cols>
  <sheetData>
    <row r="1" spans="1:20" x14ac:dyDescent="0.35">
      <c r="A1" s="26"/>
      <c r="B1" s="39" t="s">
        <v>110</v>
      </c>
      <c r="C1" s="39"/>
      <c r="D1" s="39"/>
      <c r="E1" s="39" t="s">
        <v>17</v>
      </c>
      <c r="F1" s="39"/>
      <c r="G1" s="77"/>
      <c r="H1" s="78"/>
      <c r="I1" s="39" t="s">
        <v>10</v>
      </c>
      <c r="J1" s="39"/>
      <c r="K1" s="77"/>
      <c r="M1" s="133" t="s">
        <v>19</v>
      </c>
      <c r="N1" s="133"/>
      <c r="O1" s="133"/>
      <c r="P1" s="133"/>
      <c r="Q1" s="133"/>
      <c r="R1" s="133"/>
      <c r="S1" s="133"/>
      <c r="T1" s="134"/>
    </row>
    <row r="2" spans="1:20" x14ac:dyDescent="0.35">
      <c r="A2" s="27"/>
      <c r="B2" s="27"/>
      <c r="C2" s="27"/>
      <c r="D2" s="70"/>
      <c r="E2" s="71" t="s">
        <v>11</v>
      </c>
      <c r="F2" s="74" t="s">
        <v>12</v>
      </c>
      <c r="G2" s="74" t="s">
        <v>13</v>
      </c>
      <c r="H2" s="53"/>
      <c r="I2" s="71" t="s">
        <v>11</v>
      </c>
      <c r="J2" s="74" t="s">
        <v>12</v>
      </c>
      <c r="K2" s="74" t="s">
        <v>13</v>
      </c>
      <c r="M2" s="111"/>
      <c r="N2" s="135" t="s">
        <v>126</v>
      </c>
      <c r="O2" s="136"/>
      <c r="P2" s="136"/>
      <c r="Q2" s="136"/>
      <c r="R2" s="136"/>
      <c r="S2" s="136"/>
      <c r="T2" s="137"/>
    </row>
    <row r="3" spans="1:20" x14ac:dyDescent="0.35">
      <c r="A3" s="27"/>
      <c r="B3" s="27"/>
      <c r="C3" s="27"/>
      <c r="D3" s="70"/>
      <c r="E3" s="72">
        <v>1</v>
      </c>
      <c r="F3" s="75">
        <v>1.5</v>
      </c>
      <c r="G3" s="75">
        <v>2</v>
      </c>
      <c r="H3" s="53"/>
      <c r="I3" s="72">
        <v>1</v>
      </c>
      <c r="J3" s="75">
        <v>1.5</v>
      </c>
      <c r="K3" s="75">
        <v>2</v>
      </c>
      <c r="M3" s="112"/>
      <c r="N3" s="138"/>
      <c r="O3" s="139"/>
      <c r="P3" s="139"/>
      <c r="Q3" s="139"/>
      <c r="R3" s="139"/>
      <c r="S3" s="139"/>
      <c r="T3" s="140"/>
    </row>
    <row r="4" spans="1:20" ht="15" thickBot="1" x14ac:dyDescent="0.4">
      <c r="A4" s="28"/>
      <c r="B4" s="31"/>
      <c r="C4" s="31"/>
      <c r="D4" s="32"/>
      <c r="E4" s="73" t="s">
        <v>37</v>
      </c>
      <c r="F4" s="76" t="s">
        <v>15</v>
      </c>
      <c r="G4" s="76" t="s">
        <v>14</v>
      </c>
      <c r="H4" s="79"/>
      <c r="I4" s="73" t="s">
        <v>37</v>
      </c>
      <c r="J4" s="76" t="s">
        <v>15</v>
      </c>
      <c r="K4" s="76" t="s">
        <v>14</v>
      </c>
      <c r="M4" s="120"/>
      <c r="N4" s="123" t="s">
        <v>20</v>
      </c>
      <c r="O4" s="124"/>
      <c r="P4" s="124"/>
      <c r="Q4" s="124"/>
      <c r="R4" s="124"/>
      <c r="S4" s="124"/>
      <c r="T4" s="125"/>
    </row>
    <row r="5" spans="1:20" ht="15.5" thickTop="1" thickBot="1" x14ac:dyDescent="0.4">
      <c r="A5" s="28"/>
      <c r="B5" s="38" t="s">
        <v>38</v>
      </c>
      <c r="C5" s="27"/>
      <c r="D5" s="52"/>
      <c r="E5" s="53"/>
      <c r="F5" s="53"/>
      <c r="G5" s="53"/>
      <c r="H5" s="53"/>
      <c r="I5" s="54">
        <f>SUM(I6:I9)</f>
        <v>0</v>
      </c>
      <c r="J5" s="54">
        <f>SUM(J6:J9)</f>
        <v>0</v>
      </c>
      <c r="K5" s="54">
        <f t="shared" ref="K5" si="0">SUM(K6:K9)</f>
        <v>0</v>
      </c>
      <c r="M5" s="121"/>
      <c r="N5" s="126"/>
      <c r="O5" s="127"/>
      <c r="P5" s="127"/>
      <c r="Q5" s="127"/>
      <c r="R5" s="127"/>
      <c r="S5" s="127"/>
      <c r="T5" s="128"/>
    </row>
    <row r="6" spans="1:20" ht="15" thickTop="1" x14ac:dyDescent="0.35">
      <c r="A6" s="26"/>
      <c r="B6" s="26"/>
      <c r="C6" s="29" t="s">
        <v>96</v>
      </c>
      <c r="D6" s="26"/>
      <c r="E6" s="41"/>
      <c r="F6" s="41"/>
      <c r="G6" s="41"/>
      <c r="H6" s="41"/>
      <c r="I6" s="30"/>
      <c r="J6" s="30"/>
      <c r="K6" s="30"/>
      <c r="M6" s="121"/>
      <c r="N6" s="126"/>
      <c r="O6" s="127"/>
      <c r="P6" s="127"/>
      <c r="Q6" s="127"/>
      <c r="R6" s="127"/>
      <c r="S6" s="127"/>
      <c r="T6" s="128"/>
    </row>
    <row r="7" spans="1:20" x14ac:dyDescent="0.35">
      <c r="A7" s="26"/>
      <c r="B7" s="26"/>
      <c r="C7" s="29" t="s">
        <v>106</v>
      </c>
      <c r="D7" s="26"/>
      <c r="E7" s="41"/>
      <c r="F7" s="41"/>
      <c r="G7" s="41"/>
      <c r="H7" s="41"/>
      <c r="I7" s="30"/>
      <c r="J7" s="30"/>
      <c r="K7" s="30"/>
      <c r="M7" s="122"/>
      <c r="N7" s="129"/>
      <c r="O7" s="130"/>
      <c r="P7" s="130"/>
      <c r="Q7" s="130"/>
      <c r="R7" s="130"/>
      <c r="S7" s="130"/>
      <c r="T7" s="131"/>
    </row>
    <row r="8" spans="1:20" x14ac:dyDescent="0.35">
      <c r="A8" s="26"/>
      <c r="B8" s="26"/>
      <c r="C8" s="29" t="s">
        <v>107</v>
      </c>
      <c r="D8" s="26"/>
      <c r="E8" s="41"/>
      <c r="F8" s="41"/>
      <c r="G8" s="41"/>
      <c r="H8" s="41"/>
      <c r="I8" s="30"/>
      <c r="J8" s="30"/>
      <c r="K8" s="30"/>
    </row>
    <row r="9" spans="1:20" x14ac:dyDescent="0.35">
      <c r="A9" s="26"/>
      <c r="B9" s="26"/>
      <c r="C9" s="29" t="s">
        <v>108</v>
      </c>
      <c r="D9" s="26"/>
      <c r="E9" s="41"/>
      <c r="F9" s="41"/>
      <c r="G9" s="41"/>
      <c r="H9" s="41"/>
      <c r="I9" s="55"/>
      <c r="J9" s="55"/>
      <c r="K9" s="55"/>
    </row>
    <row r="10" spans="1:20" x14ac:dyDescent="0.35">
      <c r="A10" s="26"/>
      <c r="B10" s="26"/>
      <c r="C10" s="29"/>
      <c r="D10" s="26"/>
      <c r="E10" s="41"/>
      <c r="F10" s="41"/>
      <c r="G10" s="41"/>
      <c r="H10" s="41"/>
      <c r="I10" s="41"/>
      <c r="J10" s="41"/>
      <c r="K10" s="41"/>
    </row>
    <row r="11" spans="1:20" ht="15" thickBot="1" x14ac:dyDescent="0.4">
      <c r="A11" s="26"/>
      <c r="B11" s="38" t="s">
        <v>39</v>
      </c>
      <c r="C11" s="29"/>
      <c r="D11" s="26"/>
      <c r="E11" s="41"/>
      <c r="F11" s="41"/>
      <c r="G11" s="41"/>
      <c r="H11" s="41"/>
      <c r="I11" s="54">
        <f>SUM(I12:I15)</f>
        <v>15641603.199999999</v>
      </c>
      <c r="J11" s="54">
        <f>SUM(J12:J15)</f>
        <v>23387404.800000001</v>
      </c>
      <c r="K11" s="54">
        <f t="shared" ref="K11" si="1">SUM(K12:K15)</f>
        <v>31133206.399999999</v>
      </c>
    </row>
    <row r="12" spans="1:20" ht="15" thickTop="1" x14ac:dyDescent="0.35">
      <c r="A12" s="26"/>
      <c r="B12" s="26"/>
      <c r="C12" s="29" t="str">
        <f>C25</f>
        <v>Quarterly review</v>
      </c>
      <c r="D12" s="26"/>
      <c r="E12" s="41"/>
      <c r="F12" s="41"/>
      <c r="G12" s="41"/>
      <c r="H12" s="41"/>
      <c r="I12" s="30">
        <f>I25</f>
        <v>4304275.1999999993</v>
      </c>
      <c r="J12" s="30">
        <f>J25</f>
        <v>6456412.7999999998</v>
      </c>
      <c r="K12" s="30">
        <f t="shared" ref="K12" si="2">K25</f>
        <v>8608550.3999999985</v>
      </c>
    </row>
    <row r="13" spans="1:20" x14ac:dyDescent="0.35">
      <c r="A13" s="26"/>
      <c r="B13" s="26"/>
      <c r="C13" s="29" t="str">
        <f>C35</f>
        <v>Community fund - training for fund committees</v>
      </c>
      <c r="D13" s="26"/>
      <c r="E13" s="41"/>
      <c r="F13" s="41"/>
      <c r="G13" s="41"/>
      <c r="H13" s="41"/>
      <c r="I13" s="30">
        <f>I35</f>
        <v>7367760</v>
      </c>
      <c r="J13" s="30">
        <f>J35</f>
        <v>11006640</v>
      </c>
      <c r="K13" s="30">
        <f t="shared" ref="K13" si="3">K35</f>
        <v>14645520</v>
      </c>
    </row>
    <row r="14" spans="1:20" x14ac:dyDescent="0.35">
      <c r="A14" s="26"/>
      <c r="B14" s="26"/>
      <c r="C14" s="29" t="str">
        <f>C46</f>
        <v>Support service providers monthly meeting at district level</v>
      </c>
      <c r="D14" s="26"/>
      <c r="E14" s="41"/>
      <c r="F14" s="41"/>
      <c r="G14" s="41"/>
      <c r="H14" s="41"/>
      <c r="I14" s="30">
        <f>I46</f>
        <v>2799712</v>
      </c>
      <c r="J14" s="30">
        <f>J46</f>
        <v>4169568</v>
      </c>
      <c r="K14" s="30">
        <f t="shared" ref="K14" si="4">K46</f>
        <v>5539424</v>
      </c>
    </row>
    <row r="15" spans="1:20" x14ac:dyDescent="0.35">
      <c r="A15" s="26"/>
      <c r="B15" s="26"/>
      <c r="C15" s="29" t="str">
        <f>C58</f>
        <v>Support case follow up</v>
      </c>
      <c r="D15" s="26"/>
      <c r="E15" s="41"/>
      <c r="F15" s="41"/>
      <c r="G15" s="41"/>
      <c r="H15" s="41"/>
      <c r="I15" s="30">
        <f>I58</f>
        <v>1169856</v>
      </c>
      <c r="J15" s="30">
        <f>J58</f>
        <v>1754784</v>
      </c>
      <c r="K15" s="30">
        <f t="shared" ref="K15" si="5">K58</f>
        <v>2339712</v>
      </c>
    </row>
    <row r="16" spans="1:20" ht="15" thickBot="1" x14ac:dyDescent="0.4">
      <c r="B16" s="56"/>
      <c r="C16" s="57"/>
      <c r="D16" s="58" t="s">
        <v>40</v>
      </c>
      <c r="E16" s="59"/>
      <c r="F16" s="59"/>
      <c r="G16" s="59"/>
      <c r="H16" s="41"/>
      <c r="I16" s="54">
        <f>I11+I5</f>
        <v>15641603.199999999</v>
      </c>
      <c r="J16" s="54">
        <f>J11+J5</f>
        <v>23387404.800000001</v>
      </c>
      <c r="K16" s="54">
        <f>K11+K5</f>
        <v>31133206.399999999</v>
      </c>
    </row>
    <row r="17" spans="1:15" ht="15" thickTop="1" x14ac:dyDescent="0.35">
      <c r="A17" s="26"/>
      <c r="B17" s="26"/>
      <c r="C17" s="29"/>
      <c r="D17" s="26"/>
      <c r="E17" s="41"/>
      <c r="F17" s="41"/>
      <c r="G17" s="41"/>
      <c r="H17" s="41"/>
      <c r="I17" s="51"/>
      <c r="J17" s="51"/>
      <c r="K17" s="51"/>
      <c r="M17" s="50"/>
    </row>
    <row r="18" spans="1:15" x14ac:dyDescent="0.35">
      <c r="A18" s="26"/>
      <c r="B18" s="45"/>
      <c r="C18" s="46"/>
      <c r="D18" s="46"/>
      <c r="E18" s="47"/>
      <c r="F18" s="47"/>
      <c r="G18" s="47"/>
      <c r="H18" s="47"/>
      <c r="I18" s="48"/>
      <c r="J18" s="48"/>
      <c r="K18" s="48"/>
    </row>
    <row r="19" spans="1:15" x14ac:dyDescent="0.35">
      <c r="A19" s="26"/>
      <c r="B19" s="29" t="s">
        <v>64</v>
      </c>
      <c r="E19" s="30">
        <f>Summary!E15</f>
        <v>73</v>
      </c>
      <c r="F19" s="30">
        <f>Summary!F15</f>
        <v>73</v>
      </c>
      <c r="G19" s="30">
        <f>Summary!G15</f>
        <v>73</v>
      </c>
      <c r="I19" s="66"/>
      <c r="J19" s="66"/>
      <c r="K19" s="66"/>
      <c r="L19" s="64"/>
    </row>
    <row r="20" spans="1:15" x14ac:dyDescent="0.35">
      <c r="A20" s="26"/>
      <c r="B20" s="29" t="s">
        <v>63</v>
      </c>
      <c r="E20" s="30">
        <f>Summary!E16</f>
        <v>2</v>
      </c>
      <c r="F20" s="30">
        <f>Summary!F16</f>
        <v>3</v>
      </c>
      <c r="G20" s="30">
        <f>Summary!G16</f>
        <v>4</v>
      </c>
      <c r="L20" s="64"/>
    </row>
    <row r="21" spans="1:15" x14ac:dyDescent="0.35">
      <c r="B21" s="29" t="s">
        <v>65</v>
      </c>
      <c r="E21" s="30">
        <f>Summary!E17</f>
        <v>146</v>
      </c>
      <c r="F21" s="30">
        <f>Summary!F17</f>
        <v>219</v>
      </c>
      <c r="G21" s="30">
        <f>Summary!G17</f>
        <v>292</v>
      </c>
      <c r="I21" s="55">
        <f>I16/E21</f>
        <v>107134.26849315068</v>
      </c>
      <c r="J21" s="55">
        <f>J16/F21</f>
        <v>106791.80273972603</v>
      </c>
      <c r="K21" s="55">
        <f>K16/G21</f>
        <v>106620.56986301369</v>
      </c>
      <c r="L21" s="64" t="s">
        <v>112</v>
      </c>
    </row>
    <row r="22" spans="1:15" x14ac:dyDescent="0.35">
      <c r="C22" s="29"/>
      <c r="E22" s="41"/>
      <c r="F22" s="41"/>
      <c r="G22" s="41"/>
      <c r="I22" s="66"/>
      <c r="J22" s="66"/>
      <c r="K22" s="66"/>
      <c r="L22" s="64"/>
    </row>
    <row r="23" spans="1:15" ht="14.5" customHeight="1" x14ac:dyDescent="0.35">
      <c r="B23" s="26"/>
      <c r="C23" s="29"/>
      <c r="D23" s="26"/>
      <c r="E23" s="41"/>
      <c r="F23" s="41"/>
      <c r="G23" s="41"/>
      <c r="H23" s="41"/>
      <c r="I23" s="51"/>
      <c r="J23" s="51"/>
      <c r="K23" s="51"/>
      <c r="O23" s="50"/>
    </row>
    <row r="24" spans="1:15" x14ac:dyDescent="0.35">
      <c r="B24" s="39"/>
      <c r="C24" s="39"/>
      <c r="D24" s="39"/>
      <c r="E24" s="39"/>
      <c r="F24" s="39"/>
      <c r="G24" s="39"/>
      <c r="H24" s="40"/>
      <c r="I24" s="39"/>
      <c r="J24" s="39"/>
      <c r="K24" s="39"/>
    </row>
    <row r="25" spans="1:15" ht="15" thickBot="1" x14ac:dyDescent="0.4">
      <c r="B25" s="61">
        <v>1</v>
      </c>
      <c r="C25" s="38" t="s">
        <v>96</v>
      </c>
      <c r="D25" s="62"/>
      <c r="E25" s="62"/>
      <c r="F25" s="62"/>
      <c r="G25" s="62"/>
      <c r="H25" s="62"/>
      <c r="I25" s="54">
        <f>SUM(I31:I32)</f>
        <v>4304275.1999999993</v>
      </c>
      <c r="J25" s="54">
        <f>SUM(J31:J32)</f>
        <v>6456412.7999999998</v>
      </c>
      <c r="K25" s="54">
        <f t="shared" ref="K25" si="6">SUM(K31:K32)</f>
        <v>8608550.3999999985</v>
      </c>
    </row>
    <row r="26" spans="1:15" ht="15" thickTop="1" x14ac:dyDescent="0.35">
      <c r="B26" s="61"/>
      <c r="C26" s="60" t="s">
        <v>101</v>
      </c>
      <c r="E26" s="44">
        <v>3</v>
      </c>
      <c r="F26" s="44">
        <v>3</v>
      </c>
      <c r="G26" s="44">
        <v>3</v>
      </c>
      <c r="H26" s="62"/>
      <c r="I26" s="68"/>
      <c r="J26" s="68"/>
      <c r="K26" s="68"/>
    </row>
    <row r="27" spans="1:15" x14ac:dyDescent="0.35">
      <c r="C27" s="60" t="s">
        <v>97</v>
      </c>
      <c r="E27" s="44">
        <v>20</v>
      </c>
      <c r="F27" s="44">
        <v>20</v>
      </c>
      <c r="G27" s="44">
        <v>20</v>
      </c>
      <c r="I27" s="41"/>
      <c r="J27" s="41"/>
      <c r="K27" s="41"/>
    </row>
    <row r="28" spans="1:15" x14ac:dyDescent="0.35">
      <c r="C28" s="85" t="s">
        <v>98</v>
      </c>
      <c r="D28" s="33"/>
      <c r="E28" s="86">
        <v>9</v>
      </c>
      <c r="F28" s="86">
        <v>9</v>
      </c>
      <c r="G28" s="86">
        <v>9</v>
      </c>
      <c r="I28" s="41"/>
      <c r="J28" s="41"/>
      <c r="K28" s="41"/>
      <c r="L28" s="33"/>
    </row>
    <row r="29" spans="1:15" x14ac:dyDescent="0.35">
      <c r="C29" s="60" t="s">
        <v>99</v>
      </c>
      <c r="E29" s="44">
        <v>1</v>
      </c>
      <c r="F29" s="44">
        <v>1</v>
      </c>
      <c r="G29" s="44">
        <v>1</v>
      </c>
      <c r="I29" s="43"/>
      <c r="J29" s="43"/>
      <c r="K29" s="43"/>
    </row>
    <row r="30" spans="1:15" x14ac:dyDescent="0.35">
      <c r="C30" s="60" t="s">
        <v>100</v>
      </c>
      <c r="D30" s="35"/>
      <c r="E30" s="30">
        <f>(E20*E27*E28*E29)+(E26*E20*E28*E29)</f>
        <v>414</v>
      </c>
      <c r="F30" s="30">
        <f>(F20*F27*F28*F29)+(F26*F20*F28*F29)</f>
        <v>621</v>
      </c>
      <c r="G30" s="30">
        <f>(G20*G27*G28*G29)+(G26*G20*G28*G29)</f>
        <v>828</v>
      </c>
      <c r="I30" s="43"/>
      <c r="J30" s="43"/>
      <c r="K30" s="43"/>
    </row>
    <row r="31" spans="1:15" x14ac:dyDescent="0.35">
      <c r="C31" s="60" t="s">
        <v>24</v>
      </c>
      <c r="D31" s="35"/>
      <c r="E31" s="30">
        <f>E30</f>
        <v>414</v>
      </c>
      <c r="F31" s="30">
        <f>F30</f>
        <v>621</v>
      </c>
      <c r="G31" s="30">
        <f t="shared" ref="G31" si="7">G30</f>
        <v>828</v>
      </c>
      <c r="H31" s="35"/>
      <c r="I31" s="30">
        <f>E31*GenAssumptions!D24</f>
        <v>2152800</v>
      </c>
      <c r="J31" s="30">
        <f>F31*GenAssumptions!F24</f>
        <v>3229200</v>
      </c>
      <c r="K31" s="30">
        <f>G31*GenAssumptions!E24</f>
        <v>4305600</v>
      </c>
    </row>
    <row r="32" spans="1:15" x14ac:dyDescent="0.35">
      <c r="C32" s="60" t="s">
        <v>95</v>
      </c>
      <c r="E32" s="30">
        <f>E31*GenAssumptions!D18</f>
        <v>8280</v>
      </c>
      <c r="F32" s="30">
        <f>F31*GenAssumptions!F18</f>
        <v>12420</v>
      </c>
      <c r="G32" s="30">
        <f>G31*GenAssumptions!E18</f>
        <v>16560</v>
      </c>
      <c r="I32" s="30">
        <f>E32*GenAssumptions!D36</f>
        <v>2151475.1999999997</v>
      </c>
      <c r="J32" s="30">
        <f>F32*GenAssumptions!F36</f>
        <v>3227212.8</v>
      </c>
      <c r="K32" s="30">
        <f>G32*GenAssumptions!E36</f>
        <v>4302950.3999999994</v>
      </c>
    </row>
    <row r="34" spans="2:15" x14ac:dyDescent="0.35">
      <c r="B34" s="39"/>
      <c r="C34" s="39"/>
      <c r="D34" s="39"/>
      <c r="E34" s="39"/>
      <c r="F34" s="39"/>
      <c r="G34" s="39"/>
      <c r="H34" s="40"/>
      <c r="I34" s="39"/>
      <c r="J34" s="39"/>
      <c r="K34" s="39"/>
    </row>
    <row r="35" spans="2:15" ht="15" thickBot="1" x14ac:dyDescent="0.4">
      <c r="B35" s="61">
        <v>2</v>
      </c>
      <c r="C35" s="38" t="s">
        <v>106</v>
      </c>
      <c r="D35" s="62"/>
      <c r="E35" s="62"/>
      <c r="F35" s="62"/>
      <c r="G35" s="62"/>
      <c r="H35" s="62"/>
      <c r="I35" s="54">
        <f>SUM(I41:I43)</f>
        <v>7367760</v>
      </c>
      <c r="J35" s="54">
        <f>SUM(J41:J43)</f>
        <v>11006640</v>
      </c>
      <c r="K35" s="54">
        <f t="shared" ref="K35" si="8">SUM(K41:K43)</f>
        <v>14645520</v>
      </c>
      <c r="L35" s="33"/>
      <c r="M35" s="33"/>
      <c r="N35" s="87"/>
      <c r="O35" s="33"/>
    </row>
    <row r="36" spans="2:15" ht="15" thickTop="1" x14ac:dyDescent="0.35">
      <c r="B36" s="61"/>
      <c r="C36" s="60" t="s">
        <v>101</v>
      </c>
      <c r="E36" s="44">
        <v>3</v>
      </c>
      <c r="F36" s="44">
        <v>3</v>
      </c>
      <c r="G36" s="44">
        <v>3</v>
      </c>
      <c r="H36" s="62"/>
      <c r="I36" s="68"/>
      <c r="J36" s="68"/>
      <c r="K36" s="68"/>
      <c r="L36" s="33"/>
      <c r="M36" s="33"/>
      <c r="N36" s="33"/>
      <c r="O36" s="33"/>
    </row>
    <row r="37" spans="2:15" x14ac:dyDescent="0.35">
      <c r="C37" s="60" t="s">
        <v>97</v>
      </c>
      <c r="E37" s="44">
        <v>25</v>
      </c>
      <c r="F37" s="44">
        <v>25</v>
      </c>
      <c r="G37" s="44">
        <v>25</v>
      </c>
      <c r="I37" s="41"/>
      <c r="J37" s="41"/>
      <c r="K37" s="41"/>
      <c r="L37" s="33"/>
      <c r="M37" s="33"/>
      <c r="N37" s="33"/>
      <c r="O37" s="33"/>
    </row>
    <row r="38" spans="2:15" x14ac:dyDescent="0.35">
      <c r="C38" s="60" t="s">
        <v>98</v>
      </c>
      <c r="E38" s="44">
        <v>14</v>
      </c>
      <c r="F38" s="44">
        <v>14</v>
      </c>
      <c r="G38" s="44">
        <v>14</v>
      </c>
      <c r="I38" s="41"/>
      <c r="J38" s="41"/>
      <c r="K38" s="41"/>
      <c r="L38" s="33"/>
    </row>
    <row r="39" spans="2:15" x14ac:dyDescent="0.35">
      <c r="C39" s="60" t="s">
        <v>122</v>
      </c>
      <c r="E39" s="44">
        <v>1</v>
      </c>
      <c r="F39" s="44">
        <v>1</v>
      </c>
      <c r="G39" s="44">
        <v>1</v>
      </c>
      <c r="I39" s="43"/>
      <c r="J39" s="43"/>
      <c r="K39" s="43"/>
      <c r="L39" s="33"/>
    </row>
    <row r="40" spans="2:15" x14ac:dyDescent="0.35">
      <c r="C40" s="60" t="s">
        <v>100</v>
      </c>
      <c r="D40" s="35"/>
      <c r="E40" s="30">
        <f>(E20*E37*E38*E39)</f>
        <v>700</v>
      </c>
      <c r="F40" s="30">
        <f>(F20*F37*F38*F39)</f>
        <v>1050</v>
      </c>
      <c r="G40" s="30">
        <f>(G20*G37*G38*G39)</f>
        <v>1400</v>
      </c>
      <c r="I40" s="43"/>
      <c r="J40" s="43"/>
      <c r="K40" s="43"/>
      <c r="L40" s="33"/>
    </row>
    <row r="41" spans="2:15" x14ac:dyDescent="0.35">
      <c r="C41" s="60" t="s">
        <v>24</v>
      </c>
      <c r="D41" s="35"/>
      <c r="E41" s="30">
        <f>E40</f>
        <v>700</v>
      </c>
      <c r="F41" s="30">
        <f>F40</f>
        <v>1050</v>
      </c>
      <c r="G41" s="30">
        <f t="shared" ref="G41" si="9">G40</f>
        <v>1400</v>
      </c>
      <c r="H41" s="35"/>
      <c r="I41" s="30">
        <f>E41*GenAssumptions!D24</f>
        <v>3640000</v>
      </c>
      <c r="J41" s="30">
        <f>F41*GenAssumptions!F24</f>
        <v>5460000</v>
      </c>
      <c r="K41" s="30">
        <f>G41*GenAssumptions!E24</f>
        <v>7280000</v>
      </c>
    </row>
    <row r="42" spans="2:15" x14ac:dyDescent="0.35">
      <c r="C42" s="60" t="s">
        <v>86</v>
      </c>
      <c r="D42" s="35"/>
      <c r="E42" s="30">
        <f>E36</f>
        <v>3</v>
      </c>
      <c r="F42" s="30">
        <f>F36</f>
        <v>3</v>
      </c>
      <c r="G42" s="30">
        <f t="shared" ref="G42" si="10">G36</f>
        <v>3</v>
      </c>
      <c r="H42" s="35"/>
      <c r="I42" s="30">
        <f>E42*GenAssumptions!D15</f>
        <v>90000</v>
      </c>
      <c r="J42" s="30">
        <f>F42*GenAssumptions!F15</f>
        <v>90000</v>
      </c>
      <c r="K42" s="30">
        <f>G42*GenAssumptions!E15</f>
        <v>90000</v>
      </c>
    </row>
    <row r="43" spans="2:15" x14ac:dyDescent="0.35">
      <c r="C43" s="60" t="s">
        <v>95</v>
      </c>
      <c r="E43" s="30">
        <f>E41*GenAssumptions!D18</f>
        <v>14000</v>
      </c>
      <c r="F43" s="30">
        <f>F41*GenAssumptions!F18</f>
        <v>21000</v>
      </c>
      <c r="G43" s="30">
        <f>G41*GenAssumptions!E18</f>
        <v>28000</v>
      </c>
      <c r="I43" s="30">
        <f>E43*GenAssumptions!D36</f>
        <v>3637759.9999999995</v>
      </c>
      <c r="J43" s="30">
        <f>F43*GenAssumptions!F36</f>
        <v>5456639.9999999991</v>
      </c>
      <c r="K43" s="30">
        <f>G43*GenAssumptions!E36</f>
        <v>7275519.9999999991</v>
      </c>
    </row>
    <row r="45" spans="2:15" x14ac:dyDescent="0.35">
      <c r="B45" s="39"/>
      <c r="C45" s="39"/>
      <c r="D45" s="39"/>
      <c r="E45" s="39"/>
      <c r="F45" s="39"/>
      <c r="G45" s="39"/>
      <c r="H45" s="40"/>
      <c r="I45" s="39"/>
      <c r="J45" s="39"/>
      <c r="K45" s="39"/>
    </row>
    <row r="46" spans="2:15" ht="15" thickBot="1" x14ac:dyDescent="0.4">
      <c r="B46" s="61">
        <v>3</v>
      </c>
      <c r="C46" s="38" t="s">
        <v>107</v>
      </c>
      <c r="D46" s="62"/>
      <c r="E46" s="62"/>
      <c r="F46" s="62"/>
      <c r="G46" s="62"/>
      <c r="H46" s="62"/>
      <c r="I46" s="54">
        <f>SUM(I52:I55)</f>
        <v>2799712</v>
      </c>
      <c r="J46" s="54">
        <f>SUM(J52:J55)</f>
        <v>4169568</v>
      </c>
      <c r="K46" s="54">
        <f t="shared" ref="K46" si="11">SUM(K52:K55)</f>
        <v>5539424</v>
      </c>
    </row>
    <row r="47" spans="2:15" ht="15" thickTop="1" x14ac:dyDescent="0.35">
      <c r="B47" s="61"/>
      <c r="C47" s="60" t="s">
        <v>101</v>
      </c>
      <c r="E47" s="44">
        <v>2</v>
      </c>
      <c r="F47" s="44">
        <v>2</v>
      </c>
      <c r="G47" s="44">
        <v>2</v>
      </c>
      <c r="H47" s="62"/>
      <c r="I47" s="68"/>
      <c r="J47" s="68"/>
      <c r="K47" s="68"/>
    </row>
    <row r="48" spans="2:15" x14ac:dyDescent="0.35">
      <c r="C48" s="60" t="s">
        <v>97</v>
      </c>
      <c r="E48" s="44">
        <v>45</v>
      </c>
      <c r="F48" s="44">
        <v>45</v>
      </c>
      <c r="G48" s="44">
        <v>45</v>
      </c>
      <c r="I48" s="41"/>
      <c r="J48" s="41"/>
      <c r="K48" s="41"/>
    </row>
    <row r="49" spans="2:11" x14ac:dyDescent="0.35">
      <c r="C49" s="60" t="s">
        <v>98</v>
      </c>
      <c r="E49" s="44">
        <v>4</v>
      </c>
      <c r="F49" s="44">
        <v>4</v>
      </c>
      <c r="G49" s="44">
        <v>4</v>
      </c>
      <c r="I49" s="41"/>
      <c r="J49" s="41"/>
      <c r="K49" s="41"/>
    </row>
    <row r="50" spans="2:11" x14ac:dyDescent="0.35">
      <c r="C50" s="60" t="s">
        <v>99</v>
      </c>
      <c r="E50" s="44">
        <v>1</v>
      </c>
      <c r="F50" s="44">
        <v>1</v>
      </c>
      <c r="G50" s="44">
        <v>1</v>
      </c>
      <c r="I50" s="43"/>
      <c r="J50" s="43"/>
      <c r="K50" s="43"/>
    </row>
    <row r="51" spans="2:11" x14ac:dyDescent="0.35">
      <c r="C51" s="60" t="s">
        <v>100</v>
      </c>
      <c r="D51" s="35"/>
      <c r="E51" s="30">
        <f>(E20*E48*E49*E50)</f>
        <v>360</v>
      </c>
      <c r="F51" s="30">
        <f>(F20*F48*F49*F50)</f>
        <v>540</v>
      </c>
      <c r="G51" s="30">
        <f t="shared" ref="G51" si="12">(G20*G48*G49*G50)</f>
        <v>720</v>
      </c>
      <c r="I51" s="43"/>
      <c r="J51" s="43"/>
      <c r="K51" s="43"/>
    </row>
    <row r="52" spans="2:11" x14ac:dyDescent="0.35">
      <c r="C52" s="60" t="s">
        <v>94</v>
      </c>
      <c r="D52" s="35"/>
      <c r="E52" s="30">
        <f>E49*E50*E20</f>
        <v>8</v>
      </c>
      <c r="F52" s="30">
        <f>F49*F50*F20</f>
        <v>12</v>
      </c>
      <c r="G52" s="30">
        <f t="shared" ref="G52" si="13">G49*G50*G20</f>
        <v>16</v>
      </c>
      <c r="I52" s="30">
        <f>E52*GenAssumptions!D21</f>
        <v>400000</v>
      </c>
      <c r="J52" s="30">
        <f>F52*GenAssumptions!F21</f>
        <v>600000</v>
      </c>
      <c r="K52" s="30">
        <f>G52*GenAssumptions!E21</f>
        <v>800000</v>
      </c>
    </row>
    <row r="53" spans="2:11" x14ac:dyDescent="0.35">
      <c r="C53" s="60" t="s">
        <v>24</v>
      </c>
      <c r="D53" s="35"/>
      <c r="E53" s="30">
        <f>E51</f>
        <v>360</v>
      </c>
      <c r="F53" s="30">
        <f t="shared" ref="F53" si="14">F51</f>
        <v>540</v>
      </c>
      <c r="G53" s="30">
        <f t="shared" ref="G53" si="15">G51</f>
        <v>720</v>
      </c>
      <c r="H53" s="35"/>
      <c r="I53" s="30">
        <f>E53*GenAssumptions!D24</f>
        <v>1872000</v>
      </c>
      <c r="J53" s="30">
        <f>F53*GenAssumptions!F24</f>
        <v>2808000</v>
      </c>
      <c r="K53" s="30">
        <f>G53*GenAssumptions!E24</f>
        <v>3744000</v>
      </c>
    </row>
    <row r="54" spans="2:11" x14ac:dyDescent="0.35">
      <c r="C54" s="60" t="s">
        <v>86</v>
      </c>
      <c r="D54" s="35"/>
      <c r="E54" s="30">
        <f>E47</f>
        <v>2</v>
      </c>
      <c r="F54" s="30">
        <f>F47</f>
        <v>2</v>
      </c>
      <c r="G54" s="30">
        <f t="shared" ref="G54" si="16">G47</f>
        <v>2</v>
      </c>
      <c r="H54" s="35"/>
      <c r="I54" s="30">
        <f>E54*GenAssumptions!D15</f>
        <v>60000</v>
      </c>
      <c r="J54" s="30">
        <f>F54*GenAssumptions!F15</f>
        <v>60000</v>
      </c>
      <c r="K54" s="30">
        <f>G54*GenAssumptions!E15</f>
        <v>60000</v>
      </c>
    </row>
    <row r="55" spans="2:11" x14ac:dyDescent="0.35">
      <c r="C55" s="60" t="s">
        <v>95</v>
      </c>
      <c r="E55" s="30">
        <f>E53*GenAssumptions!D17</f>
        <v>1800</v>
      </c>
      <c r="F55" s="30">
        <f>F53*GenAssumptions!F17</f>
        <v>2700</v>
      </c>
      <c r="G55" s="30">
        <f>G53*GenAssumptions!E17</f>
        <v>3600</v>
      </c>
      <c r="I55" s="30">
        <f>E55*GenAssumptions!D36</f>
        <v>467711.99999999994</v>
      </c>
      <c r="J55" s="30">
        <f>F55*GenAssumptions!F36</f>
        <v>701567.99999999988</v>
      </c>
      <c r="K55" s="30">
        <f>G55*GenAssumptions!E36</f>
        <v>935423.99999999988</v>
      </c>
    </row>
    <row r="57" spans="2:11" x14ac:dyDescent="0.35">
      <c r="B57" s="39"/>
      <c r="C57" s="39"/>
      <c r="D57" s="39"/>
      <c r="E57" s="39"/>
      <c r="F57" s="39"/>
      <c r="G57" s="39"/>
      <c r="H57" s="40"/>
      <c r="I57" s="39"/>
      <c r="J57" s="39"/>
      <c r="K57" s="39"/>
    </row>
    <row r="58" spans="2:11" ht="15" thickBot="1" x14ac:dyDescent="0.4">
      <c r="B58" s="88">
        <v>4</v>
      </c>
      <c r="C58" s="89" t="s">
        <v>108</v>
      </c>
      <c r="D58" s="90"/>
      <c r="E58" s="90"/>
      <c r="F58" s="90"/>
      <c r="G58" s="90"/>
      <c r="H58" s="62"/>
      <c r="I58" s="54">
        <f>SUM(I64:I65)</f>
        <v>1169856</v>
      </c>
      <c r="J58" s="54">
        <f>SUM(J64:J65)</f>
        <v>1754784</v>
      </c>
      <c r="K58" s="54">
        <f>SUM(K64:K65)</f>
        <v>2339712</v>
      </c>
    </row>
    <row r="59" spans="2:11" ht="15" thickTop="1" x14ac:dyDescent="0.35">
      <c r="B59" s="61"/>
      <c r="C59" s="60" t="s">
        <v>101</v>
      </c>
      <c r="E59" s="44"/>
      <c r="F59" s="44"/>
      <c r="G59" s="44"/>
      <c r="H59" s="62"/>
      <c r="I59" s="68"/>
      <c r="J59" s="68"/>
      <c r="K59" s="68"/>
    </row>
    <row r="60" spans="2:11" x14ac:dyDescent="0.35">
      <c r="C60" s="60" t="s">
        <v>97</v>
      </c>
      <c r="E60" s="44">
        <v>10</v>
      </c>
      <c r="F60" s="44">
        <v>10</v>
      </c>
      <c r="G60" s="44">
        <v>10</v>
      </c>
      <c r="I60" s="41"/>
      <c r="J60" s="41"/>
      <c r="K60" s="41"/>
    </row>
    <row r="61" spans="2:11" x14ac:dyDescent="0.35">
      <c r="C61" s="60" t="s">
        <v>98</v>
      </c>
      <c r="E61" s="44">
        <v>9</v>
      </c>
      <c r="F61" s="44">
        <v>9</v>
      </c>
      <c r="G61" s="44">
        <v>9</v>
      </c>
      <c r="I61" s="41"/>
      <c r="J61" s="41"/>
      <c r="K61" s="41"/>
    </row>
    <row r="62" spans="2:11" x14ac:dyDescent="0.35">
      <c r="C62" s="60" t="s">
        <v>99</v>
      </c>
      <c r="E62" s="44">
        <v>1</v>
      </c>
      <c r="F62" s="44">
        <v>1</v>
      </c>
      <c r="G62" s="44">
        <v>1</v>
      </c>
      <c r="I62" s="43"/>
      <c r="J62" s="43"/>
      <c r="K62" s="43"/>
    </row>
    <row r="63" spans="2:11" x14ac:dyDescent="0.35">
      <c r="C63" s="60" t="s">
        <v>100</v>
      </c>
      <c r="D63" s="35"/>
      <c r="E63" s="30">
        <f>(E20*E60*E61*E62)</f>
        <v>180</v>
      </c>
      <c r="F63" s="30">
        <f>(F20*F60*F61*F62)</f>
        <v>270</v>
      </c>
      <c r="G63" s="30">
        <f t="shared" ref="G63" si="17">(G20*G60*G61*G62)</f>
        <v>360</v>
      </c>
      <c r="I63" s="43"/>
      <c r="J63" s="43"/>
      <c r="K63" s="43"/>
    </row>
    <row r="64" spans="2:11" x14ac:dyDescent="0.35">
      <c r="C64" s="60" t="s">
        <v>24</v>
      </c>
      <c r="D64" s="35"/>
      <c r="E64" s="30">
        <f>E63</f>
        <v>180</v>
      </c>
      <c r="F64" s="30">
        <f t="shared" ref="F64" si="18">F63</f>
        <v>270</v>
      </c>
      <c r="G64" s="30">
        <f t="shared" ref="G64" si="19">G63</f>
        <v>360</v>
      </c>
      <c r="H64" s="35"/>
      <c r="I64" s="30">
        <f>E64*GenAssumptions!D24</f>
        <v>936000</v>
      </c>
      <c r="J64" s="30">
        <f>F64*GenAssumptions!F24</f>
        <v>1404000</v>
      </c>
      <c r="K64" s="30">
        <f>G64*GenAssumptions!E24</f>
        <v>1872000</v>
      </c>
    </row>
    <row r="65" spans="3:11" x14ac:dyDescent="0.35">
      <c r="C65" s="60" t="s">
        <v>95</v>
      </c>
      <c r="E65" s="30">
        <f>E64*GenAssumptions!D17</f>
        <v>900</v>
      </c>
      <c r="F65" s="30">
        <f>F64*GenAssumptions!F17</f>
        <v>1350</v>
      </c>
      <c r="G65" s="30">
        <f>G64*GenAssumptions!E17</f>
        <v>1800</v>
      </c>
      <c r="I65" s="30">
        <f>E65*GenAssumptions!D36</f>
        <v>233855.99999999997</v>
      </c>
      <c r="J65" s="30">
        <f>F65*GenAssumptions!F36</f>
        <v>350783.99999999994</v>
      </c>
      <c r="K65" s="30">
        <f>G65*GenAssumptions!E36</f>
        <v>467711.99999999994</v>
      </c>
    </row>
  </sheetData>
  <mergeCells count="4">
    <mergeCell ref="M1:T1"/>
    <mergeCell ref="N2:T3"/>
    <mergeCell ref="M4:M7"/>
    <mergeCell ref="N4:T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Front</vt:lpstr>
      <vt:lpstr>GenAssumptions</vt:lpstr>
      <vt:lpstr>Summary</vt:lpstr>
      <vt:lpstr>MentorshipActivities</vt:lpstr>
      <vt:lpstr>DemandCreationActivities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2023-04-24T10:51:10Z</dcterms:created>
  <dcterms:modified xsi:type="dcterms:W3CDTF">2023-06-20T14:10:40Z</dcterms:modified>
</cp:coreProperties>
</file>