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\Cornerstone Dropbox\CER Projects Team Folder\2023 Projects\EU SA &amp; Malawi\Costing models\Developing Radio Partners\"/>
    </mc:Choice>
  </mc:AlternateContent>
  <xr:revisionPtr revIDLastSave="0" documentId="13_ncr:1_{055184D3-106E-49BC-A77D-145C5CE3D0B8}" xr6:coauthVersionLast="47" xr6:coauthVersionMax="47" xr10:uidLastSave="{00000000-0000-0000-0000-000000000000}"/>
  <bookViews>
    <workbookView xWindow="28680" yWindow="-120" windowWidth="29040" windowHeight="15720" xr2:uid="{07AF77F3-34B9-493C-9326-7DB612770454}"/>
  </bookViews>
  <sheets>
    <sheet name="Front" sheetId="3" r:id="rId1"/>
    <sheet name="GenAssumptions" sheetId="8" r:id="rId2"/>
    <sheet name="Costing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SD_District_Management" localSheetId="1">#REF!</definedName>
    <definedName name="_SD_District_Management">#REF!</definedName>
    <definedName name="_SD_National_Management" localSheetId="1">#REF!</definedName>
    <definedName name="_SD_National_Management">#REF!</definedName>
    <definedName name="_SD_Provincial_Management" localSheetId="1">#REF!</definedName>
    <definedName name="_SD_Provincial_Management">#REF!</definedName>
    <definedName name="_YM1">[1]Settings!$AC$25</definedName>
    <definedName name="_YM2">[1]Settings!$AC$26</definedName>
    <definedName name="_YM3">[1]Settings!$AC$27</definedName>
    <definedName name="_YP1">[1]Settings!$AC$23</definedName>
    <definedName name="_YP2">[1]Settings!$AC$22</definedName>
    <definedName name="_YP3">[1]Settings!$AC$21</definedName>
    <definedName name="ADClerkTime">[2]Notches!$Q$13</definedName>
    <definedName name="AmdinStaffTrainCost">[2]Input!$C$41</definedName>
    <definedName name="AuxSWDays">[2]Notches!$R$17</definedName>
    <definedName name="AuxSWTime">[2]Notches!$Q$17</definedName>
    <definedName name="CCPTrainCost">[2]Input!$C$38</definedName>
    <definedName name="CHClothes">[2]Input!$C$45</definedName>
    <definedName name="CHFood">[2]Input!$C$47</definedName>
    <definedName name="CHSport">[2]Input!$C$49</definedName>
    <definedName name="CHTransport">[2]Input!$C$51</definedName>
    <definedName name="CostKM">[2]Input!$C$35</definedName>
    <definedName name="date">[2]Menu!$C$8</definedName>
    <definedName name="Dept1">[1]Settings!$AM$21</definedName>
    <definedName name="ExRate">#REF!</definedName>
    <definedName name="FinMgerDayas">[2]Notches!$R$18</definedName>
    <definedName name="FinMgerTime">[2]Notches!$Q$18</definedName>
    <definedName name="FinMgtTrainCost">[2]Input!$C$39</definedName>
    <definedName name="HR_Incr">#REF!</definedName>
    <definedName name="Infl_amount">#REF!</definedName>
    <definedName name="Infl_Rate">#REF!</definedName>
    <definedName name="KMperHR">[2]Input!$C$34</definedName>
    <definedName name="Level3">[3]Settings!$AG$40</definedName>
    <definedName name="Materialassist">[2]Input!$C$53</definedName>
    <definedName name="Max">[1]Settings!$AQ$5</definedName>
    <definedName name="Menu1">#REF!</definedName>
    <definedName name="Menu2">#REF!</definedName>
    <definedName name="Menu3">#REF!</definedName>
    <definedName name="Menu4">#REF!</definedName>
    <definedName name="MgerTrainCost">[2]Input!#REF!</definedName>
    <definedName name="MGTTraingCost">[2]Input!$C$40</definedName>
    <definedName name="Min">[1]Settings!$AR$5</definedName>
    <definedName name="NurseDays">[2]Notches!$R$22</definedName>
    <definedName name="NurseTime">[2]Notches!$Q$22</definedName>
    <definedName name="OTDays">[2]Notches!$R$23</definedName>
    <definedName name="OTTime">[2]Notches!$Q$23</definedName>
    <definedName name="Pay_Curr">#REF!</definedName>
    <definedName name="Report_2016">#REF!</definedName>
    <definedName name="Report_Curr">#REF!</definedName>
    <definedName name="SalaryScales">[4]SalaryNames!$B$1:$B$5</definedName>
    <definedName name="scenario">[2]Menu!$C$7</definedName>
    <definedName name="SenfmgerTime">[2]Notches!$Q$19</definedName>
    <definedName name="Status">[5]Codes!$A$2:$A$5</definedName>
    <definedName name="SWDays">[2]Notches!$R$16</definedName>
    <definedName name="SWTime">[2]Notches!$Q$16</definedName>
    <definedName name="TeacherDays">[2]Notches!$R$20</definedName>
    <definedName name="Teachertime">[2]Notches!$Q$20</definedName>
    <definedName name="TrainingCodes">[2]Input!$A$38:$B$41</definedName>
    <definedName name="TrainingCost">[2]Input!#REF!</definedName>
    <definedName name="TravelTime">[2]Input!$C$33</definedName>
    <definedName name="TreasTrainCost">[2]Input!#REF!</definedName>
    <definedName name="username">[2]Menu!$C$6</definedName>
    <definedName name="WageCivilServant">[6]Lists!$J$2:$J$37</definedName>
    <definedName name="WageVlookup">[6]Lists!$Y$2:$Z$112</definedName>
    <definedName name="Y0">[1]Settings!$AC$24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8" l="1"/>
  <c r="E16" i="8" s="1"/>
  <c r="F16" i="8"/>
  <c r="D36" i="8"/>
  <c r="E36" i="8" s="1"/>
  <c r="E48" i="1"/>
  <c r="E50" i="1" s="1"/>
  <c r="E46" i="1"/>
  <c r="F12" i="8"/>
  <c r="D12" i="8"/>
  <c r="E12" i="8" s="1"/>
  <c r="D11" i="8"/>
  <c r="F11" i="8" s="1"/>
  <c r="F36" i="8" l="1"/>
  <c r="E11" i="8"/>
  <c r="C20" i="1" l="1"/>
  <c r="C12" i="1"/>
  <c r="C8" i="1"/>
  <c r="E76" i="1"/>
  <c r="I76" i="1" s="1"/>
  <c r="M76" i="1" s="1"/>
  <c r="E75" i="1"/>
  <c r="I75" i="1" s="1"/>
  <c r="M75" i="1" s="1"/>
  <c r="E74" i="1"/>
  <c r="I74" i="1" s="1"/>
  <c r="M74" i="1" s="1"/>
  <c r="C16" i="1"/>
  <c r="E36" i="1"/>
  <c r="E60" i="1"/>
  <c r="E63" i="1" s="1"/>
  <c r="I63" i="1" s="1"/>
  <c r="M63" i="1" s="1"/>
  <c r="E39" i="1"/>
  <c r="I39" i="1" s="1"/>
  <c r="M39" i="1" s="1"/>
  <c r="E35" i="1"/>
  <c r="E37" i="1"/>
  <c r="E34" i="1"/>
  <c r="E38" i="1"/>
  <c r="I38" i="1" s="1"/>
  <c r="M38" i="1" s="1"/>
  <c r="E30" i="1"/>
  <c r="I30" i="1" s="1"/>
  <c r="I29" i="1" s="1"/>
  <c r="G24" i="1"/>
  <c r="F24" i="1"/>
  <c r="F30" i="1" s="1"/>
  <c r="F60" i="1" l="1"/>
  <c r="F64" i="1" s="1"/>
  <c r="F48" i="1"/>
  <c r="F50" i="1" s="1"/>
  <c r="F46" i="1"/>
  <c r="G60" i="1"/>
  <c r="G64" i="1" s="1"/>
  <c r="G48" i="1"/>
  <c r="G50" i="1" s="1"/>
  <c r="G46" i="1"/>
  <c r="M30" i="1"/>
  <c r="M29" i="1" s="1"/>
  <c r="M15" i="1" s="1"/>
  <c r="M72" i="1"/>
  <c r="M20" i="1" s="1"/>
  <c r="G76" i="1"/>
  <c r="K76" i="1" s="1"/>
  <c r="O76" i="1" s="1"/>
  <c r="G74" i="1"/>
  <c r="K74" i="1" s="1"/>
  <c r="O74" i="1" s="1"/>
  <c r="G75" i="1"/>
  <c r="K75" i="1" s="1"/>
  <c r="O75" i="1" s="1"/>
  <c r="F76" i="1"/>
  <c r="J76" i="1" s="1"/>
  <c r="N76" i="1" s="1"/>
  <c r="F74" i="1"/>
  <c r="J74" i="1" s="1"/>
  <c r="N74" i="1" s="1"/>
  <c r="F75" i="1"/>
  <c r="J75" i="1" s="1"/>
  <c r="N75" i="1" s="1"/>
  <c r="I72" i="1"/>
  <c r="I36" i="1"/>
  <c r="M36" i="1" s="1"/>
  <c r="G36" i="1"/>
  <c r="K36" i="1" s="1"/>
  <c r="O36" i="1" s="1"/>
  <c r="F36" i="1"/>
  <c r="J36" i="1" s="1"/>
  <c r="N36" i="1" s="1"/>
  <c r="G34" i="1"/>
  <c r="K34" i="1" s="1"/>
  <c r="O34" i="1" s="1"/>
  <c r="E64" i="1"/>
  <c r="E62" i="1"/>
  <c r="F35" i="1"/>
  <c r="J35" i="1" s="1"/>
  <c r="N35" i="1" s="1"/>
  <c r="G63" i="1"/>
  <c r="K63" i="1" s="1"/>
  <c r="O63" i="1" s="1"/>
  <c r="F62" i="1"/>
  <c r="G35" i="1"/>
  <c r="K35" i="1" s="1"/>
  <c r="O35" i="1" s="1"/>
  <c r="F63" i="1"/>
  <c r="J63" i="1" s="1"/>
  <c r="N63" i="1" s="1"/>
  <c r="F34" i="1"/>
  <c r="G39" i="1"/>
  <c r="K39" i="1" s="1"/>
  <c r="O39" i="1" s="1"/>
  <c r="F39" i="1"/>
  <c r="J39" i="1" s="1"/>
  <c r="N39" i="1" s="1"/>
  <c r="G37" i="1"/>
  <c r="G30" i="1"/>
  <c r="K30" i="1" s="1"/>
  <c r="F37" i="1"/>
  <c r="J30" i="1"/>
  <c r="I35" i="1"/>
  <c r="M35" i="1" s="1"/>
  <c r="I37" i="1"/>
  <c r="M37" i="1" s="1"/>
  <c r="I34" i="1"/>
  <c r="M34" i="1" s="1"/>
  <c r="G38" i="1"/>
  <c r="K38" i="1" s="1"/>
  <c r="O38" i="1" s="1"/>
  <c r="F38" i="1"/>
  <c r="J38" i="1" s="1"/>
  <c r="N38" i="1" s="1"/>
  <c r="G62" i="1" l="1"/>
  <c r="K64" i="1"/>
  <c r="O64" i="1" s="1"/>
  <c r="O58" i="1" s="1"/>
  <c r="O18" i="1" s="1"/>
  <c r="J64" i="1"/>
  <c r="N64" i="1" s="1"/>
  <c r="N58" i="1" s="1"/>
  <c r="N18" i="1" s="1"/>
  <c r="I64" i="1"/>
  <c r="M64" i="1" s="1"/>
  <c r="M58" i="1" s="1"/>
  <c r="M18" i="1" s="1"/>
  <c r="N72" i="1"/>
  <c r="N12" i="1" s="1"/>
  <c r="N6" i="1" s="1"/>
  <c r="J29" i="1"/>
  <c r="N30" i="1"/>
  <c r="N29" i="1" s="1"/>
  <c r="N15" i="1" s="1"/>
  <c r="O72" i="1"/>
  <c r="O20" i="1" s="1"/>
  <c r="K29" i="1"/>
  <c r="O30" i="1"/>
  <c r="O29" i="1" s="1"/>
  <c r="O15" i="1" s="1"/>
  <c r="M33" i="1"/>
  <c r="M16" i="1" s="1"/>
  <c r="M12" i="1"/>
  <c r="M6" i="1" s="1"/>
  <c r="I12" i="1"/>
  <c r="I6" i="1" s="1"/>
  <c r="I20" i="1"/>
  <c r="K72" i="1"/>
  <c r="J72" i="1"/>
  <c r="I33" i="1"/>
  <c r="E52" i="1"/>
  <c r="I52" i="1" s="1"/>
  <c r="M52" i="1" s="1"/>
  <c r="J34" i="1"/>
  <c r="N34" i="1" s="1"/>
  <c r="J37" i="1"/>
  <c r="N37" i="1" s="1"/>
  <c r="K37" i="1"/>
  <c r="G53" i="1"/>
  <c r="F53" i="1"/>
  <c r="E53" i="1"/>
  <c r="C19" i="1"/>
  <c r="C17" i="1"/>
  <c r="C15" i="1"/>
  <c r="C11" i="1"/>
  <c r="C9" i="1"/>
  <c r="C7" i="1"/>
  <c r="N20" i="1" l="1"/>
  <c r="O12" i="1"/>
  <c r="O6" i="1" s="1"/>
  <c r="N33" i="1"/>
  <c r="N16" i="1" s="1"/>
  <c r="K33" i="1"/>
  <c r="K16" i="1" s="1"/>
  <c r="O37" i="1"/>
  <c r="O33" i="1" s="1"/>
  <c r="O16" i="1" s="1"/>
  <c r="J12" i="1"/>
  <c r="J6" i="1" s="1"/>
  <c r="J20" i="1"/>
  <c r="K12" i="1"/>
  <c r="K6" i="1" s="1"/>
  <c r="K20" i="1"/>
  <c r="I16" i="1"/>
  <c r="E69" i="1"/>
  <c r="J33" i="1"/>
  <c r="G52" i="1"/>
  <c r="K52" i="1" s="1"/>
  <c r="O52" i="1" s="1"/>
  <c r="F52" i="1"/>
  <c r="J52" i="1" s="1"/>
  <c r="N52" i="1" s="1"/>
  <c r="F49" i="1"/>
  <c r="J50" i="1"/>
  <c r="N50" i="1" s="1"/>
  <c r="G49" i="1"/>
  <c r="K50" i="1"/>
  <c r="O50" i="1" s="1"/>
  <c r="E49" i="1"/>
  <c r="I50" i="1"/>
  <c r="M50" i="1" s="1"/>
  <c r="G54" i="1"/>
  <c r="K54" i="1" s="1"/>
  <c r="O54" i="1" s="1"/>
  <c r="I53" i="1"/>
  <c r="M53" i="1" s="1"/>
  <c r="J53" i="1"/>
  <c r="N53" i="1" s="1"/>
  <c r="K53" i="1"/>
  <c r="O53" i="1" s="1"/>
  <c r="F54" i="1"/>
  <c r="J54" i="1" s="1"/>
  <c r="N54" i="1" s="1"/>
  <c r="E54" i="1"/>
  <c r="I54" i="1" s="1"/>
  <c r="M54" i="1" s="1"/>
  <c r="J49" i="1" l="1"/>
  <c r="N49" i="1" s="1"/>
  <c r="I49" i="1"/>
  <c r="M49" i="1" s="1"/>
  <c r="K49" i="1"/>
  <c r="O49" i="1" s="1"/>
  <c r="G69" i="1"/>
  <c r="F69" i="1"/>
  <c r="J16" i="1"/>
  <c r="F55" i="1"/>
  <c r="J55" i="1" s="1"/>
  <c r="N55" i="1" s="1"/>
  <c r="E55" i="1"/>
  <c r="I55" i="1" s="1"/>
  <c r="M55" i="1" s="1"/>
  <c r="M42" i="1" l="1"/>
  <c r="M17" i="1" s="1"/>
  <c r="N42" i="1"/>
  <c r="N17" i="1" s="1"/>
  <c r="J42" i="1"/>
  <c r="I42" i="1"/>
  <c r="G55" i="1"/>
  <c r="K55" i="1" s="1"/>
  <c r="O55" i="1" s="1"/>
  <c r="O42" i="1" s="1"/>
  <c r="O17" i="1" s="1"/>
  <c r="I69" i="1" l="1"/>
  <c r="I15" i="1"/>
  <c r="J17" i="1"/>
  <c r="I17" i="1"/>
  <c r="I58" i="1"/>
  <c r="I18" i="1" s="1"/>
  <c r="K42" i="1"/>
  <c r="J58" i="1"/>
  <c r="J18" i="1" s="1"/>
  <c r="I67" i="1" l="1"/>
  <c r="I19" i="1" s="1"/>
  <c r="I14" i="1" s="1"/>
  <c r="M69" i="1"/>
  <c r="M67" i="1" s="1"/>
  <c r="M19" i="1" s="1"/>
  <c r="M14" i="1" s="1"/>
  <c r="M21" i="1" s="1"/>
  <c r="M25" i="1" s="1"/>
  <c r="K17" i="1"/>
  <c r="J69" i="1"/>
  <c r="J15" i="1"/>
  <c r="K58" i="1"/>
  <c r="K18" i="1" s="1"/>
  <c r="J67" i="1" l="1"/>
  <c r="J19" i="1" s="1"/>
  <c r="J14" i="1" s="1"/>
  <c r="J21" i="1" s="1"/>
  <c r="J25" i="1" s="1"/>
  <c r="N69" i="1"/>
  <c r="N67" i="1" s="1"/>
  <c r="N19" i="1" s="1"/>
  <c r="N14" i="1" s="1"/>
  <c r="N21" i="1" s="1"/>
  <c r="N25" i="1" s="1"/>
  <c r="M24" i="1"/>
  <c r="K69" i="1"/>
  <c r="K15" i="1"/>
  <c r="I21" i="1"/>
  <c r="I25" i="1" s="1"/>
  <c r="K67" i="1" l="1"/>
  <c r="K19" i="1" s="1"/>
  <c r="K14" i="1" s="1"/>
  <c r="K21" i="1" s="1"/>
  <c r="K25" i="1" s="1"/>
  <c r="O69" i="1"/>
  <c r="O67" i="1" s="1"/>
  <c r="O19" i="1" s="1"/>
  <c r="O14" i="1" s="1"/>
  <c r="O21" i="1" s="1"/>
  <c r="O25" i="1" s="1"/>
  <c r="N24" i="1"/>
  <c r="J24" i="1"/>
  <c r="I24" i="1"/>
  <c r="O24" i="1" l="1"/>
  <c r="K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tc={05C7AADD-079E-43F6-9F66-D396226DC4A5}</author>
  </authors>
  <commentList>
    <comment ref="G11" authorId="0" shapeId="0" xr:uid="{05C7AADD-079E-43F6-9F66-D396226DC4A5}">
      <text>
        <t>[Threaded comment]
Your version of Excel allows you to read this threaded comment; however, any edits to it will get removed if the file is opened in a newer version of Excel. Learn more: https://go.microsoft.com/fwlink/?linkid=870924
Comment:
    Based on information from Charles Rice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tc={408268E8-6F0D-48C6-9399-8EF9CB84AE52}</author>
  </authors>
  <commentList>
    <comment ref="C30" authorId="0" shapeId="0" xr:uid="{408268E8-6F0D-48C6-9399-8EF9CB84AE52}">
      <text>
        <t>[Threaded comment]
Your version of Excel allows you to read this threaded comment; however, any edits to it will get removed if the file is opened in a newer version of Excel. Learn more: https://go.microsoft.com/fwlink/?linkid=870924
Comment:
    Based on the current cost of in-country and international personnel. No breakdown of cost for either provided. The cost increases incrementally as the scenarios increase.</t>
      </text>
    </comment>
  </commentList>
</comments>
</file>

<file path=xl/sharedStrings.xml><?xml version="1.0" encoding="utf-8"?>
<sst xmlns="http://schemas.openxmlformats.org/spreadsheetml/2006/main" count="150" uniqueCount="108">
  <si>
    <t xml:space="preserve">Costing Tool to cost the </t>
  </si>
  <si>
    <t xml:space="preserve">Model developed by </t>
  </si>
  <si>
    <t>Senior Economist</t>
  </si>
  <si>
    <t>supported by</t>
  </si>
  <si>
    <t>May 2023</t>
  </si>
  <si>
    <t xml:space="preserve">Model developed for
</t>
  </si>
  <si>
    <t>Debbie Budlender</t>
  </si>
  <si>
    <t>Independent consultant</t>
  </si>
  <si>
    <t>Carmen Abdoll</t>
  </si>
  <si>
    <t>carmen@cornerstonesa.net</t>
  </si>
  <si>
    <t>Scenario 1</t>
  </si>
  <si>
    <t>Scenario 2</t>
  </si>
  <si>
    <t>Scenario 3</t>
  </si>
  <si>
    <t>Enhanced</t>
  </si>
  <si>
    <t>Ideal</t>
  </si>
  <si>
    <t>Other</t>
  </si>
  <si>
    <t>Number of units</t>
  </si>
  <si>
    <t>General Assumptions</t>
  </si>
  <si>
    <t>Changing assumptions</t>
  </si>
  <si>
    <t xml:space="preserve">If a number is in a clear cell or a yellow cell then it is a calculated amount based on the assumptions in the blue cells. The clear or yellow cells must not be 'over-typed' as they contain formulae (this will not be possible so long as the locked status of the spread sheets it maintained). </t>
  </si>
  <si>
    <t>Salaries</t>
  </si>
  <si>
    <t>Equipment replacement costs as percent of purchase value</t>
  </si>
  <si>
    <t>Vehicle replacement costs as percent of purchase value</t>
  </si>
  <si>
    <t>Refreshments</t>
  </si>
  <si>
    <t>Vehicle operating costs</t>
  </si>
  <si>
    <t>Licencing per year</t>
  </si>
  <si>
    <t>Cost per km (includes cost of maintenance)</t>
  </si>
  <si>
    <t>Car hire</t>
  </si>
  <si>
    <t>per day</t>
  </si>
  <si>
    <t>Daily subsistence</t>
  </si>
  <si>
    <t>per person</t>
  </si>
  <si>
    <t>km</t>
  </si>
  <si>
    <t>Venue fee</t>
  </si>
  <si>
    <t>per day per participant</t>
  </si>
  <si>
    <t>Accommodation for trainers</t>
  </si>
  <si>
    <t>Accommodation</t>
  </si>
  <si>
    <t>Training manuals</t>
  </si>
  <si>
    <t>Return flight</t>
  </si>
  <si>
    <t>Current</t>
  </si>
  <si>
    <t>Car hire for trainer staff</t>
  </si>
  <si>
    <t>M&amp;E</t>
  </si>
  <si>
    <t>Consulting service used to do the M&amp;E for the first 9 months</t>
  </si>
  <si>
    <t>Ongoing costs</t>
  </si>
  <si>
    <t>Total cost</t>
  </si>
  <si>
    <t>Financial Assumptions</t>
  </si>
  <si>
    <t>Operational expenses as a per cent of total salary costs - where not specified elsewhere</t>
  </si>
  <si>
    <t>Average distance travelled for community mobalisation</t>
  </si>
  <si>
    <t>Large venue fee</t>
  </si>
  <si>
    <t>Meeting venue hire</t>
  </si>
  <si>
    <t>Conference meals</t>
  </si>
  <si>
    <t>Total training days</t>
  </si>
  <si>
    <t>Training of mentors</t>
  </si>
  <si>
    <t>Pamphlets</t>
  </si>
  <si>
    <t>per pamphlet</t>
  </si>
  <si>
    <t>Max number of people per training</t>
  </si>
  <si>
    <t>How many days is each training?</t>
  </si>
  <si>
    <t>Cornerstone Economic Research</t>
  </si>
  <si>
    <t>Scenarios (2023 MK)</t>
  </si>
  <si>
    <t>Average distance travelled in community (short)</t>
  </si>
  <si>
    <t>Average distance travelled in community (mid)</t>
  </si>
  <si>
    <t>Lite refreshments</t>
  </si>
  <si>
    <t>Meeting materials</t>
  </si>
  <si>
    <t>Facilitator fee</t>
  </si>
  <si>
    <t>Certificates</t>
  </si>
  <si>
    <t>per certificate</t>
  </si>
  <si>
    <t>Trainer</t>
  </si>
  <si>
    <t>Writer (tip sheets)</t>
  </si>
  <si>
    <t>Youth journalist</t>
  </si>
  <si>
    <t>Number of stations active</t>
  </si>
  <si>
    <t>Station mentor</t>
  </si>
  <si>
    <t>per station cost</t>
  </si>
  <si>
    <t>Training of youth journalists</t>
  </si>
  <si>
    <t>Number of youth journalist per station</t>
  </si>
  <si>
    <t>Number of radio listening clubs per station</t>
  </si>
  <si>
    <t>Number of facilitators/trainer</t>
  </si>
  <si>
    <t>Quarterly community forums</t>
  </si>
  <si>
    <t>Max number of people per forum</t>
  </si>
  <si>
    <t>Number of forums all stations</t>
  </si>
  <si>
    <t>How many forums per year per station</t>
  </si>
  <si>
    <t>Total number of people at all forums</t>
  </si>
  <si>
    <t>In-country office expenses</t>
  </si>
  <si>
    <t>Dollar to MK</t>
  </si>
  <si>
    <t>per youth journalist</t>
  </si>
  <si>
    <t>Once-off costs</t>
  </si>
  <si>
    <t>Transport reimbursement for youth journalists</t>
  </si>
  <si>
    <t>Average distance traveled to training</t>
  </si>
  <si>
    <t>Developing Radio Partners</t>
  </si>
  <si>
    <t>Youth team leader</t>
  </si>
  <si>
    <t>In-country and international personnel costs</t>
  </si>
  <si>
    <t>programme manager, in-country coordinator, researcher (based on expenditure analysis)</t>
  </si>
  <si>
    <t>In-country and International staff costs</t>
  </si>
  <si>
    <t>Partnership fees and costs</t>
  </si>
  <si>
    <t>Desktop computers per station (2 per station)</t>
  </si>
  <si>
    <t>Solar powered radios required (1 per club)</t>
  </si>
  <si>
    <t>Digital recorders (2 per station)</t>
  </si>
  <si>
    <t>Desktop computer</t>
  </si>
  <si>
    <t>Solar powered radio</t>
  </si>
  <si>
    <t>Digital recorder</t>
  </si>
  <si>
    <t>In-country and International personnel</t>
  </si>
  <si>
    <t>Costing scenarios (MK)</t>
  </si>
  <si>
    <t>Costing scenarios (USD)</t>
  </si>
  <si>
    <t>The trainer does approximately 100 training days per year at a rate of $220 per day.  (6-10 days at each of the 7 sites per year.</t>
  </si>
  <si>
    <t>The cost per year for the tip sheet writer is about $5400. ($450 per month x 12)</t>
  </si>
  <si>
    <t>Radio listening clubs</t>
  </si>
  <si>
    <t>Number of training sessions per station per year</t>
  </si>
  <si>
    <t>Total number of youth journalist trained per annum (incl RLC members)</t>
  </si>
  <si>
    <r>
      <t>As a general rule: if a number is in a</t>
    </r>
    <r>
      <rPr>
        <sz val="10"/>
        <rFont val="Arial Narrow"/>
        <family val="2"/>
      </rPr>
      <t xml:space="preserve"> blue cell </t>
    </r>
    <r>
      <rPr>
        <sz val="10"/>
        <color theme="1"/>
        <rFont val="Arial Narrow"/>
        <family val="2"/>
      </rPr>
      <t xml:space="preserve">then it is a variable that can be changed by the user.  </t>
    </r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</si>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</sst>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0.0%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Arial"/>
      <family val="2"/>
    </font>
    <font>
      <b/>
      <i/>
      <sz val="22"/>
      <color theme="0" tint="-0.499984740745262"/>
      <name val="Times New Roman"/>
      <family val="1"/>
    </font>
    <font>
      <sz val="18"/>
      <color rgb="FF000000"/>
      <name val="Times New Roman"/>
      <family val="1"/>
    </font>
    <font>
      <b/>
      <i/>
      <sz val="20"/>
      <color theme="4" tint="-0.249977111117893"/>
      <name val="Arial"/>
      <family val="2"/>
    </font>
    <font>
      <b/>
      <i/>
      <sz val="22"/>
      <color theme="4" tint="-0.249977111117893"/>
      <name val="Arial"/>
      <family val="2"/>
    </font>
    <font>
      <b/>
      <sz val="14"/>
      <color rgb="FFFF000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theme="1"/>
      <name val="Arial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20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Arial"/>
      <family val="2"/>
    </font>
    <font>
      <sz val="9.5"/>
      <color rgb="FF222222"/>
      <name val="Arial"/>
      <family val="2"/>
    </font>
    <font>
      <sz val="8"/>
      <name val="Calibri"/>
      <family val="2"/>
      <scheme val="minor"/>
    </font>
    <font>
      <sz val="9.5"/>
      <name val="Arial"/>
      <family val="2"/>
    </font>
    <font>
      <sz val="20"/>
      <name val="Calibri"/>
      <family val="2"/>
      <scheme val="minor"/>
    </font>
    <font>
      <sz val="8"/>
      <name val="Times New Roman"/>
      <family val="1"/>
    </font>
    <font>
      <b/>
      <i/>
      <sz val="16"/>
      <color theme="4" tint="-0.249977111117893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C00000"/>
      <name val="Calibri"/>
      <family val="2"/>
      <scheme val="minor"/>
    </font>
    <font>
      <b/>
      <sz val="11"/>
      <color theme="0"/>
      <name val="Arial Narrow"/>
      <family val="2"/>
    </font>
    <font>
      <b/>
      <sz val="11"/>
      <color rgb="FF000000"/>
      <name val="Arial Narrow"/>
      <family val="2"/>
    </font>
    <font>
      <sz val="11"/>
      <name val="Arial Narrow"/>
      <family val="2"/>
    </font>
    <font>
      <b/>
      <sz val="11"/>
      <color rgb="FFFF0000"/>
      <name val="Arial Narrow"/>
      <family val="2"/>
    </font>
    <font>
      <sz val="10"/>
      <color theme="0" tint="-4.9989318521683403E-2"/>
      <name val="Arial Narrow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sz val="11"/>
      <color rgb="FFFF0000"/>
      <name val="Calibri"/>
      <family val="2"/>
      <scheme val="minor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sz val="11"/>
      <color rgb="FFFF0000"/>
      <name val="Arial Narrow"/>
      <family val="2"/>
    </font>
    <font>
      <i/>
      <sz val="8"/>
      <color theme="1"/>
      <name val="Arial Narrow"/>
      <family val="2"/>
    </font>
    <font>
      <sz val="10"/>
      <color rgb="FFC0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43">
    <xf numFmtId="0" fontId="0" fillId="0" borderId="0" xfId="0"/>
    <xf numFmtId="0" fontId="0" fillId="3" borderId="0" xfId="0" applyFill="1"/>
    <xf numFmtId="0" fontId="6" fillId="3" borderId="0" xfId="0" applyFont="1" applyFill="1" applyAlignment="1">
      <alignment horizontal="center"/>
    </xf>
    <xf numFmtId="0" fontId="7" fillId="0" borderId="0" xfId="0" applyFont="1" applyAlignment="1">
      <alignment horizontal="right" vertical="center" readingOrder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1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 vertical="top" wrapText="1"/>
    </xf>
    <xf numFmtId="0" fontId="15" fillId="0" borderId="0" xfId="0" applyFont="1" applyAlignment="1">
      <alignment horizontal="justify" vertical="center" wrapText="1"/>
    </xf>
    <xf numFmtId="0" fontId="16" fillId="3" borderId="0" xfId="0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8" fillId="0" borderId="0" xfId="0" applyFont="1"/>
    <xf numFmtId="0" fontId="19" fillId="0" borderId="0" xfId="5" applyFont="1"/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3" fillId="0" borderId="0" xfId="0" applyFont="1"/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4" fillId="0" borderId="0" xfId="0" applyFont="1"/>
    <xf numFmtId="0" fontId="4" fillId="0" borderId="0" xfId="5" applyAlignment="1">
      <alignment vertical="center" wrapText="1"/>
    </xf>
    <xf numFmtId="0" fontId="20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25" fillId="3" borderId="0" xfId="0" applyFont="1" applyFill="1" applyAlignment="1">
      <alignment horizontal="center"/>
    </xf>
    <xf numFmtId="0" fontId="26" fillId="0" borderId="0" xfId="1" applyNumberFormat="1" applyFont="1" applyAlignment="1">
      <alignment horizontal="center"/>
    </xf>
    <xf numFmtId="0" fontId="4" fillId="0" borderId="0" xfId="5"/>
    <xf numFmtId="0" fontId="28" fillId="0" borderId="0" xfId="0" applyFont="1" applyAlignment="1">
      <alignment vertical="top"/>
    </xf>
    <xf numFmtId="0" fontId="30" fillId="0" borderId="0" xfId="0" applyFont="1" applyAlignment="1">
      <alignment horizontal="center"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left" vertical="top"/>
    </xf>
    <xf numFmtId="165" fontId="27" fillId="6" borderId="0" xfId="1" applyNumberFormat="1" applyFont="1" applyFill="1" applyAlignment="1">
      <alignment horizontal="left" vertical="top"/>
    </xf>
    <xf numFmtId="2" fontId="27" fillId="0" borderId="0" xfId="0" applyNumberFormat="1" applyFont="1" applyAlignment="1">
      <alignment horizontal="right" vertical="top"/>
    </xf>
    <xf numFmtId="0" fontId="30" fillId="0" borderId="4" xfId="0" applyFont="1" applyBorder="1" applyAlignment="1">
      <alignment horizontal="center" vertical="top"/>
    </xf>
    <xf numFmtId="0" fontId="30" fillId="0" borderId="4" xfId="0" applyFont="1" applyBorder="1" applyAlignment="1">
      <alignment horizontal="left" vertical="top"/>
    </xf>
    <xf numFmtId="0" fontId="31" fillId="0" borderId="0" xfId="0" applyFont="1"/>
    <xf numFmtId="165" fontId="0" fillId="0" borderId="0" xfId="1" applyNumberFormat="1" applyFont="1"/>
    <xf numFmtId="0" fontId="32" fillId="7" borderId="0" xfId="0" applyFont="1" applyFill="1"/>
    <xf numFmtId="0" fontId="28" fillId="0" borderId="0" xfId="0" applyFont="1"/>
    <xf numFmtId="0" fontId="30" fillId="0" borderId="0" xfId="0" applyFont="1"/>
    <xf numFmtId="0" fontId="27" fillId="0" borderId="0" xfId="0" applyFont="1"/>
    <xf numFmtId="165" fontId="28" fillId="0" borderId="0" xfId="1" applyNumberFormat="1" applyFont="1"/>
    <xf numFmtId="0" fontId="27" fillId="0" borderId="0" xfId="0" applyFont="1" applyAlignment="1">
      <alignment horizontal="left" indent="1"/>
    </xf>
    <xf numFmtId="0" fontId="30" fillId="0" borderId="0" xfId="0" applyFont="1" applyAlignment="1">
      <alignment vertical="top"/>
    </xf>
    <xf numFmtId="165" fontId="38" fillId="10" borderId="0" xfId="1" applyNumberFormat="1" applyFont="1" applyFill="1" applyAlignment="1">
      <alignment horizontal="left" vertical="top"/>
    </xf>
    <xf numFmtId="165" fontId="38" fillId="0" borderId="0" xfId="1" applyNumberFormat="1" applyFont="1" applyFill="1" applyAlignment="1">
      <alignment horizontal="left" vertical="top"/>
    </xf>
    <xf numFmtId="165" fontId="27" fillId="0" borderId="0" xfId="1" applyNumberFormat="1" applyFont="1" applyFill="1" applyAlignment="1">
      <alignment horizontal="left" vertical="top"/>
    </xf>
    <xf numFmtId="1" fontId="27" fillId="0" borderId="0" xfId="0" applyNumberFormat="1" applyFont="1"/>
    <xf numFmtId="165" fontId="27" fillId="0" borderId="0" xfId="1" applyNumberFormat="1" applyFont="1"/>
    <xf numFmtId="1" fontId="27" fillId="2" borderId="0" xfId="0" applyNumberFormat="1" applyFont="1" applyFill="1"/>
    <xf numFmtId="0" fontId="0" fillId="4" borderId="0" xfId="0" applyFill="1"/>
    <xf numFmtId="0" fontId="27" fillId="4" borderId="0" xfId="0" applyFont="1" applyFill="1"/>
    <xf numFmtId="1" fontId="27" fillId="4" borderId="0" xfId="0" applyNumberFormat="1" applyFont="1" applyFill="1"/>
    <xf numFmtId="165" fontId="27" fillId="4" borderId="0" xfId="1" applyNumberFormat="1" applyFont="1" applyFill="1"/>
    <xf numFmtId="1" fontId="27" fillId="2" borderId="0" xfId="0" applyNumberFormat="1" applyFont="1" applyFill="1" applyAlignment="1">
      <alignment horizontal="right" vertical="top"/>
    </xf>
    <xf numFmtId="0" fontId="39" fillId="0" borderId="0" xfId="0" applyFont="1"/>
    <xf numFmtId="165" fontId="30" fillId="0" borderId="0" xfId="1" applyNumberFormat="1" applyFont="1" applyFill="1" applyAlignment="1">
      <alignment horizontal="left" vertical="top"/>
    </xf>
    <xf numFmtId="0" fontId="30" fillId="0" borderId="0" xfId="0" applyFont="1" applyAlignment="1">
      <alignment horizontal="left" vertical="top"/>
    </xf>
    <xf numFmtId="165" fontId="30" fillId="0" borderId="0" xfId="1" applyNumberFormat="1" applyFont="1" applyFill="1" applyBorder="1" applyAlignment="1">
      <alignment horizontal="center" vertical="top"/>
    </xf>
    <xf numFmtId="165" fontId="30" fillId="6" borderId="5" xfId="1" applyNumberFormat="1" applyFont="1" applyFill="1" applyBorder="1" applyAlignment="1">
      <alignment horizontal="left" vertical="top"/>
    </xf>
    <xf numFmtId="165" fontId="40" fillId="6" borderId="0" xfId="1" applyNumberFormat="1" applyFont="1" applyFill="1" applyAlignment="1">
      <alignment horizontal="left" vertical="top"/>
    </xf>
    <xf numFmtId="0" fontId="28" fillId="0" borderId="5" xfId="0" applyFont="1" applyBorder="1" applyAlignment="1">
      <alignment vertical="top"/>
    </xf>
    <xf numFmtId="0" fontId="40" fillId="0" borderId="5" xfId="0" applyFont="1" applyBorder="1" applyAlignment="1">
      <alignment horizontal="left" vertical="top" indent="2"/>
    </xf>
    <xf numFmtId="0" fontId="41" fillId="0" borderId="5" xfId="0" applyFont="1" applyBorder="1" applyAlignment="1">
      <alignment horizontal="right" vertical="top"/>
    </xf>
    <xf numFmtId="165" fontId="27" fillId="0" borderId="5" xfId="1" applyNumberFormat="1" applyFont="1" applyFill="1" applyBorder="1" applyAlignment="1">
      <alignment horizontal="left" vertical="top"/>
    </xf>
    <xf numFmtId="0" fontId="15" fillId="0" borderId="0" xfId="0" applyFont="1" applyAlignment="1">
      <alignment horizontal="center"/>
    </xf>
    <xf numFmtId="166" fontId="42" fillId="0" borderId="0" xfId="2" applyNumberFormat="1" applyFont="1" applyFill="1" applyBorder="1" applyAlignment="1" applyProtection="1">
      <alignment vertical="top"/>
      <protection locked="0"/>
    </xf>
    <xf numFmtId="0" fontId="43" fillId="0" borderId="0" xfId="0" applyFont="1"/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vertical="top" wrapText="1"/>
    </xf>
    <xf numFmtId="1" fontId="37" fillId="0" borderId="0" xfId="0" applyNumberFormat="1" applyFont="1" applyAlignment="1">
      <alignment horizontal="right" vertical="top"/>
    </xf>
    <xf numFmtId="0" fontId="44" fillId="0" borderId="0" xfId="0" applyFont="1" applyAlignment="1">
      <alignment horizontal="right"/>
    </xf>
    <xf numFmtId="165" fontId="0" fillId="0" borderId="0" xfId="0" applyNumberFormat="1"/>
    <xf numFmtId="165" fontId="40" fillId="0" borderId="0" xfId="1" applyNumberFormat="1" applyFont="1" applyFill="1" applyAlignment="1">
      <alignment horizontal="left" vertical="top"/>
    </xf>
    <xf numFmtId="0" fontId="30" fillId="0" borderId="0" xfId="0" applyFont="1" applyAlignment="1">
      <alignment horizontal="right"/>
    </xf>
    <xf numFmtId="165" fontId="38" fillId="10" borderId="0" xfId="1" applyNumberFormat="1" applyFont="1" applyFill="1" applyBorder="1" applyAlignment="1">
      <alignment horizontal="left" vertical="top"/>
    </xf>
    <xf numFmtId="165" fontId="30" fillId="4" borderId="0" xfId="1" applyNumberFormat="1" applyFont="1" applyFill="1" applyBorder="1" applyAlignment="1">
      <alignment horizontal="center" vertical="top"/>
    </xf>
    <xf numFmtId="9" fontId="30" fillId="4" borderId="0" xfId="2" applyFont="1" applyFill="1" applyBorder="1" applyAlignment="1">
      <alignment horizontal="center" vertical="top"/>
    </xf>
    <xf numFmtId="165" fontId="30" fillId="4" borderId="4" xfId="1" applyNumberFormat="1" applyFont="1" applyFill="1" applyBorder="1" applyAlignment="1">
      <alignment horizontal="center" vertical="top"/>
    </xf>
    <xf numFmtId="165" fontId="30" fillId="5" borderId="0" xfId="1" applyNumberFormat="1" applyFont="1" applyFill="1" applyBorder="1" applyAlignment="1">
      <alignment horizontal="center" vertical="top"/>
    </xf>
    <xf numFmtId="9" fontId="30" fillId="5" borderId="0" xfId="2" applyFont="1" applyFill="1" applyBorder="1" applyAlignment="1">
      <alignment horizontal="center" vertical="top"/>
    </xf>
    <xf numFmtId="165" fontId="30" fillId="5" borderId="4" xfId="1" applyNumberFormat="1" applyFont="1" applyFill="1" applyBorder="1" applyAlignment="1">
      <alignment horizontal="center" vertical="top"/>
    </xf>
    <xf numFmtId="165" fontId="38" fillId="0" borderId="0" xfId="1" applyNumberFormat="1" applyFont="1" applyFill="1" applyBorder="1" applyAlignment="1">
      <alignment horizontal="left" vertical="top"/>
    </xf>
    <xf numFmtId="165" fontId="27" fillId="6" borderId="0" xfId="1" applyNumberFormat="1" applyFont="1" applyFill="1" applyBorder="1" applyAlignment="1">
      <alignment horizontal="left" vertical="top"/>
    </xf>
    <xf numFmtId="165" fontId="27" fillId="0" borderId="0" xfId="1" applyNumberFormat="1" applyFont="1" applyFill="1" applyBorder="1" applyAlignment="1">
      <alignment horizontal="left" vertical="top"/>
    </xf>
    <xf numFmtId="165" fontId="30" fillId="0" borderId="0" xfId="1" applyNumberFormat="1" applyFont="1" applyFill="1" applyBorder="1" applyAlignment="1">
      <alignment horizontal="left" vertical="top"/>
    </xf>
    <xf numFmtId="165" fontId="27" fillId="4" borderId="0" xfId="1" applyNumberFormat="1" applyFont="1" applyFill="1" applyBorder="1"/>
    <xf numFmtId="0" fontId="40" fillId="0" borderId="0" xfId="0" applyFont="1" applyAlignment="1">
      <alignment horizontal="left"/>
    </xf>
    <xf numFmtId="165" fontId="27" fillId="2" borderId="0" xfId="1" applyNumberFormat="1" applyFont="1" applyFill="1" applyBorder="1" applyProtection="1">
      <protection locked="0"/>
    </xf>
    <xf numFmtId="165" fontId="40" fillId="0" borderId="0" xfId="1" applyNumberFormat="1" applyFont="1" applyAlignment="1">
      <alignment horizontal="left"/>
    </xf>
    <xf numFmtId="0" fontId="32" fillId="0" borderId="0" xfId="0" applyFont="1"/>
    <xf numFmtId="165" fontId="27" fillId="0" borderId="0" xfId="1" applyNumberFormat="1" applyFont="1" applyAlignment="1">
      <alignment horizontal="left" vertical="top"/>
    </xf>
    <xf numFmtId="165" fontId="31" fillId="0" borderId="0" xfId="0" applyNumberFormat="1" applyFont="1"/>
    <xf numFmtId="0" fontId="37" fillId="0" borderId="0" xfId="6" applyFont="1" applyAlignment="1">
      <alignment wrapText="1"/>
    </xf>
    <xf numFmtId="0" fontId="3" fillId="11" borderId="0" xfId="0" applyFont="1" applyFill="1"/>
    <xf numFmtId="0" fontId="31" fillId="12" borderId="0" xfId="0" applyFont="1" applyFill="1"/>
    <xf numFmtId="165" fontId="37" fillId="6" borderId="0" xfId="1" applyNumberFormat="1" applyFont="1" applyFill="1" applyAlignment="1">
      <alignment horizontal="left" vertical="top"/>
    </xf>
    <xf numFmtId="0" fontId="45" fillId="0" borderId="0" xfId="0" applyFont="1" applyAlignment="1">
      <alignment horizontal="left" vertical="top"/>
    </xf>
    <xf numFmtId="165" fontId="45" fillId="6" borderId="0" xfId="1" applyNumberFormat="1" applyFont="1" applyFill="1" applyAlignment="1">
      <alignment horizontal="left" vertical="top"/>
    </xf>
    <xf numFmtId="0" fontId="33" fillId="0" borderId="1" xfId="0" applyFont="1" applyBorder="1"/>
    <xf numFmtId="0" fontId="28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7" fillId="0" borderId="0" xfId="6" applyFont="1"/>
    <xf numFmtId="165" fontId="30" fillId="8" borderId="0" xfId="1" applyNumberFormat="1" applyFont="1" applyFill="1" applyBorder="1" applyAlignment="1">
      <alignment horizontal="center" vertical="top"/>
    </xf>
    <xf numFmtId="9" fontId="30" fillId="8" borderId="0" xfId="2" applyFont="1" applyFill="1" applyBorder="1" applyAlignment="1">
      <alignment horizontal="center" vertical="top"/>
    </xf>
    <xf numFmtId="0" fontId="33" fillId="9" borderId="0" xfId="0" applyFont="1" applyFill="1"/>
    <xf numFmtId="0" fontId="29" fillId="9" borderId="0" xfId="0" applyFont="1" applyFill="1" applyAlignment="1">
      <alignment horizontal="center"/>
    </xf>
    <xf numFmtId="166" fontId="27" fillId="2" borderId="0" xfId="2" applyNumberFormat="1" applyFont="1" applyFill="1" applyBorder="1" applyProtection="1">
      <protection locked="0"/>
    </xf>
    <xf numFmtId="165" fontId="28" fillId="0" borderId="0" xfId="1" applyNumberFormat="1" applyFont="1" applyBorder="1"/>
    <xf numFmtId="165" fontId="33" fillId="9" borderId="0" xfId="1" applyNumberFormat="1" applyFont="1" applyFill="1" applyBorder="1"/>
    <xf numFmtId="165" fontId="29" fillId="9" borderId="0" xfId="1" applyNumberFormat="1" applyFont="1" applyFill="1" applyBorder="1" applyAlignment="1">
      <alignment horizontal="center"/>
    </xf>
    <xf numFmtId="0" fontId="36" fillId="0" borderId="0" xfId="0" applyFont="1" applyAlignment="1">
      <alignment vertical="center"/>
    </xf>
    <xf numFmtId="0" fontId="27" fillId="0" borderId="0" xfId="0" applyFont="1" applyAlignment="1">
      <alignment horizontal="left"/>
    </xf>
    <xf numFmtId="0" fontId="34" fillId="0" borderId="0" xfId="0" applyFont="1" applyAlignment="1">
      <alignment vertical="top" wrapText="1"/>
    </xf>
    <xf numFmtId="0" fontId="35" fillId="0" borderId="0" xfId="0" applyFont="1" applyAlignment="1">
      <alignment vertical="top" wrapText="1"/>
    </xf>
    <xf numFmtId="166" fontId="27" fillId="2" borderId="6" xfId="2" applyNumberFormat="1" applyFont="1" applyFill="1" applyBorder="1" applyProtection="1">
      <protection locked="0"/>
    </xf>
    <xf numFmtId="166" fontId="27" fillId="2" borderId="9" xfId="2" applyNumberFormat="1" applyFont="1" applyFill="1" applyBorder="1" applyProtection="1">
      <protection locked="0"/>
    </xf>
    <xf numFmtId="165" fontId="28" fillId="0" borderId="0" xfId="0" applyNumberFormat="1" applyFont="1"/>
    <xf numFmtId="0" fontId="27" fillId="0" borderId="0" xfId="0" applyFont="1" applyAlignment="1">
      <alignment horizontal="left" wrapText="1" indent="1"/>
    </xf>
    <xf numFmtId="0" fontId="5" fillId="3" borderId="0" xfId="0" applyFont="1" applyFill="1"/>
    <xf numFmtId="0" fontId="0" fillId="3" borderId="0" xfId="0" applyFill="1"/>
    <xf numFmtId="0" fontId="12" fillId="3" borderId="3" xfId="0" applyFont="1" applyFill="1" applyBorder="1" applyAlignment="1">
      <alignment horizontal="center" wrapText="1"/>
    </xf>
    <xf numFmtId="0" fontId="13" fillId="3" borderId="0" xfId="0" applyFont="1" applyFill="1" applyAlignment="1">
      <alignment horizontal="left" vertical="top" wrapText="1"/>
    </xf>
    <xf numFmtId="0" fontId="30" fillId="8" borderId="0" xfId="0" applyFont="1" applyFill="1" applyAlignment="1">
      <alignment horizontal="center"/>
    </xf>
    <xf numFmtId="165" fontId="38" fillId="10" borderId="0" xfId="1" applyNumberFormat="1" applyFont="1" applyFill="1" applyBorder="1" applyAlignment="1">
      <alignment horizontal="center" vertical="top"/>
    </xf>
    <xf numFmtId="165" fontId="38" fillId="10" borderId="2" xfId="1" applyNumberFormat="1" applyFont="1" applyFill="1" applyBorder="1" applyAlignment="1">
      <alignment horizontal="center" vertical="top"/>
    </xf>
    <xf numFmtId="166" fontId="27" fillId="2" borderId="7" xfId="2" applyNumberFormat="1" applyFont="1" applyFill="1" applyBorder="1" applyAlignment="1" applyProtection="1">
      <alignment horizontal="left" vertical="center" wrapText="1"/>
      <protection locked="0"/>
    </xf>
    <xf numFmtId="166" fontId="27" fillId="2" borderId="1" xfId="2" applyNumberFormat="1" applyFont="1" applyFill="1" applyBorder="1" applyAlignment="1" applyProtection="1">
      <alignment horizontal="left" vertical="center" wrapText="1"/>
      <protection locked="0"/>
    </xf>
    <xf numFmtId="166" fontId="27" fillId="2" borderId="8" xfId="2" applyNumberFormat="1" applyFont="1" applyFill="1" applyBorder="1" applyAlignment="1" applyProtection="1">
      <alignment horizontal="left" vertical="center" wrapText="1"/>
      <protection locked="0"/>
    </xf>
    <xf numFmtId="166" fontId="27" fillId="2" borderId="10" xfId="2" applyNumberFormat="1" applyFont="1" applyFill="1" applyBorder="1" applyAlignment="1" applyProtection="1">
      <alignment horizontal="left" vertical="center" wrapText="1"/>
      <protection locked="0"/>
    </xf>
    <xf numFmtId="166" fontId="27" fillId="2" borderId="11" xfId="2" applyNumberFormat="1" applyFont="1" applyFill="1" applyBorder="1" applyAlignment="1" applyProtection="1">
      <alignment horizontal="left" vertical="center" wrapText="1"/>
      <protection locked="0"/>
    </xf>
    <xf numFmtId="166" fontId="27" fillId="2" borderId="12" xfId="2" applyNumberFormat="1" applyFont="1" applyFill="1" applyBorder="1" applyAlignment="1" applyProtection="1">
      <alignment horizontal="left" vertical="center" wrapText="1"/>
      <protection locked="0"/>
    </xf>
    <xf numFmtId="165" fontId="27" fillId="6" borderId="6" xfId="1" applyNumberFormat="1" applyFont="1" applyFill="1" applyBorder="1" applyAlignment="1">
      <alignment horizontal="center" vertical="top"/>
    </xf>
    <xf numFmtId="165" fontId="27" fillId="6" borderId="13" xfId="1" applyNumberFormat="1" applyFont="1" applyFill="1" applyBorder="1" applyAlignment="1">
      <alignment horizontal="center" vertical="top"/>
    </xf>
    <xf numFmtId="165" fontId="27" fillId="6" borderId="9" xfId="1" applyNumberFormat="1" applyFont="1" applyFill="1" applyBorder="1" applyAlignment="1">
      <alignment horizontal="center" vertical="top"/>
    </xf>
    <xf numFmtId="0" fontId="27" fillId="6" borderId="7" xfId="1" applyNumberFormat="1" applyFont="1" applyFill="1" applyBorder="1" applyAlignment="1">
      <alignment horizontal="left" vertical="top" wrapText="1"/>
    </xf>
    <xf numFmtId="0" fontId="27" fillId="6" borderId="1" xfId="1" applyNumberFormat="1" applyFont="1" applyFill="1" applyBorder="1" applyAlignment="1">
      <alignment horizontal="left" vertical="top" wrapText="1"/>
    </xf>
    <xf numFmtId="0" fontId="27" fillId="6" borderId="8" xfId="1" applyNumberFormat="1" applyFont="1" applyFill="1" applyBorder="1" applyAlignment="1">
      <alignment horizontal="left" vertical="top" wrapText="1"/>
    </xf>
    <xf numFmtId="0" fontId="27" fillId="6" borderId="14" xfId="1" applyNumberFormat="1" applyFont="1" applyFill="1" applyBorder="1" applyAlignment="1">
      <alignment horizontal="left" vertical="top" wrapText="1"/>
    </xf>
    <xf numFmtId="0" fontId="27" fillId="6" borderId="0" xfId="1" applyNumberFormat="1" applyFont="1" applyFill="1" applyBorder="1" applyAlignment="1">
      <alignment horizontal="left" vertical="top" wrapText="1"/>
    </xf>
    <xf numFmtId="0" fontId="27" fillId="6" borderId="2" xfId="1" applyNumberFormat="1" applyFont="1" applyFill="1" applyBorder="1" applyAlignment="1">
      <alignment horizontal="left" vertical="top" wrapText="1"/>
    </xf>
    <xf numFmtId="0" fontId="27" fillId="6" borderId="10" xfId="1" applyNumberFormat="1" applyFont="1" applyFill="1" applyBorder="1" applyAlignment="1">
      <alignment horizontal="left" vertical="top" wrapText="1"/>
    </xf>
    <xf numFmtId="0" fontId="27" fillId="6" borderId="11" xfId="1" applyNumberFormat="1" applyFont="1" applyFill="1" applyBorder="1" applyAlignment="1">
      <alignment horizontal="left" vertical="top" wrapText="1"/>
    </xf>
    <xf numFmtId="0" fontId="27" fillId="6" borderId="12" xfId="1" applyNumberFormat="1" applyFont="1" applyFill="1" applyBorder="1" applyAlignment="1">
      <alignment horizontal="left" vertical="top" wrapText="1"/>
    </xf>
  </cellXfs>
  <cellStyles count="7">
    <cellStyle name="Comma" xfId="1" builtinId="3"/>
    <cellStyle name="Comma 3" xfId="4" xr:uid="{269A1F09-1D08-4F2E-8E01-27F826E65829}"/>
    <cellStyle name="Hyperlink" xfId="5" builtinId="8"/>
    <cellStyle name="Normal" xfId="0" builtinId="0"/>
    <cellStyle name="Normal 2 2" xfId="3" xr:uid="{B648A372-4433-4C4B-95C6-1D57D2DE0CE2}"/>
    <cellStyle name="Normal 56" xfId="6" xr:uid="{78471CF6-4A5C-4DA4-922A-10611991A32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57727</xdr:colOff>
      <xdr:row>13</xdr:row>
      <xdr:rowOff>118340</xdr:rowOff>
    </xdr:from>
    <xdr:to>
      <xdr:col>15</xdr:col>
      <xdr:colOff>51491</xdr:colOff>
      <xdr:row>16</xdr:row>
      <xdr:rowOff>89937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537067-5D3F-420F-A3D9-923CFAA8720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66841" y="2854613"/>
          <a:ext cx="1509105" cy="465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D%20-%20PROVINCIAL%20BUDGET%20ANALYSIS/Provinces/Provincial%20Budget%20Statements/2013-14/1.%20Database/6.%20Final/EC%20-%20EPRE%20-%202013-14%20-%20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rad/Documents/Cornerstone/Projects%20Past/Children's%20Bill/16%20December%20Models/CD%20Provinces/Western%20Cape/Social%20Development/WC%20-%20Prov%20Soc%20Dev%20Module%2004%20Nov%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03/CD%20-%20PROVINCIAL%20BUDGET%20ANALYSIS/Provinces/Provincial%20Budget%20Statements/2008-09/1.%20Database/7.%20Final/WC%20-%202008-09%20BS%20-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conra/Dropbox%20(Cornerstone)/External%20Shared%20Folder/UNICEF%20Kenya%20CP/Component%202%20Costing%20of%20VAC%20Plan/01.%20VAC%20Costing%20Tool/2020.01.17%20Kenya%20VAC%20costing%20tool%20v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mplicioB/AppData/Local/Microsoft/Windows/Temporary%20Internet%20Files/Content.Outlook/P0FPJBF8/Work%20Plan%20Distribuisaun%20Pakote%20Literacya%20%20Desport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rad/Dropbox/CER%20Projects/2014%20Projects/Lesotho%20CWA%20costing/09.%20Submissions/Final%20submissions/02.%20CPWA%20Costing%20Model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Settings"/>
      <sheetName val="Surplus-Deficit Position"/>
      <sheetName val="Own Source Receipts"/>
      <sheetName val="C-Grants"/>
      <sheetName val="Infrastructure"/>
      <sheetName val="Personnel and Training"/>
      <sheetName val="Transfers to Municipalities"/>
      <sheetName val="PPP"/>
      <sheetName val="Public Entities Position"/>
      <sheetName val="Expenditure Su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>
        <row r="5">
          <cell r="AQ5">
            <v>1</v>
          </cell>
          <cell r="AR5">
            <v>-1</v>
          </cell>
        </row>
        <row r="21">
          <cell r="AC21" t="str">
            <v>2015/16</v>
          </cell>
          <cell r="AM21" t="str">
            <v>EDUCATION</v>
          </cell>
        </row>
        <row r="22">
          <cell r="AC22" t="str">
            <v>2014/15</v>
          </cell>
        </row>
        <row r="23">
          <cell r="AC23" t="str">
            <v>2013/14</v>
          </cell>
        </row>
        <row r="24">
          <cell r="AC24" t="str">
            <v>2012/13</v>
          </cell>
        </row>
        <row r="25">
          <cell r="AC25" t="str">
            <v>2011/12</v>
          </cell>
        </row>
        <row r="26">
          <cell r="AC26" t="str">
            <v>2010/11</v>
          </cell>
        </row>
        <row r="27">
          <cell r="AC27" t="str">
            <v>2009/10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"/>
      <sheetName val="Menu"/>
      <sheetName val="Input"/>
      <sheetName val="Salaries"/>
      <sheetName val="Notches"/>
      <sheetName val="PC"/>
      <sheetName val="ECD"/>
      <sheetName val="CPO"/>
      <sheetName val="CPR"/>
      <sheetName val="PIP"/>
      <sheetName val="FCKC"/>
      <sheetName val="MCYCC"/>
      <sheetName val="PSSSOS"/>
      <sheetName val="CYCCOS"/>
      <sheetName val="CYCC"/>
      <sheetName val="MSDC"/>
      <sheetName val="SDC"/>
      <sheetName val="Adopt"/>
      <sheetName val="IntAdopt"/>
      <sheetName val="Train"/>
      <sheetName val="SAct"/>
      <sheetName val="SPers"/>
      <sheetName val="Sum"/>
      <sheetName val="Copyright"/>
      <sheetName val="WC - Prov Soc Dev Module 04 Nov"/>
    </sheetNames>
    <sheetDataSet>
      <sheetData sheetId="0" refreshError="1"/>
      <sheetData sheetId="1">
        <row r="8">
          <cell r="C8">
            <v>41190</v>
          </cell>
        </row>
      </sheetData>
      <sheetData sheetId="2">
        <row r="33">
          <cell r="C33">
            <v>60</v>
          </cell>
        </row>
        <row r="34">
          <cell r="C34">
            <v>60</v>
          </cell>
        </row>
        <row r="35">
          <cell r="C35">
            <v>2.2999999999999998</v>
          </cell>
        </row>
        <row r="38">
          <cell r="A38" t="str">
            <v>TRCCP</v>
          </cell>
          <cell r="B38" t="str">
            <v>Practitioner Training</v>
          </cell>
          <cell r="C38">
            <v>1200</v>
          </cell>
        </row>
        <row r="39">
          <cell r="A39" t="str">
            <v>TRFMG</v>
          </cell>
          <cell r="B39" t="str">
            <v>Financial Management Training</v>
          </cell>
          <cell r="C39">
            <v>1200</v>
          </cell>
        </row>
        <row r="40">
          <cell r="A40" t="str">
            <v>TRMGT</v>
          </cell>
          <cell r="B40" t="str">
            <v>Management Training</v>
          </cell>
          <cell r="C40">
            <v>1200</v>
          </cell>
        </row>
        <row r="41">
          <cell r="A41" t="str">
            <v>TRAdS</v>
          </cell>
          <cell r="B41" t="str">
            <v>Administrative Staff Training</v>
          </cell>
          <cell r="C41">
            <v>1200</v>
          </cell>
        </row>
        <row r="45">
          <cell r="C45">
            <v>720</v>
          </cell>
        </row>
        <row r="47">
          <cell r="C47">
            <v>720</v>
          </cell>
        </row>
        <row r="49">
          <cell r="C49">
            <v>720</v>
          </cell>
        </row>
        <row r="51">
          <cell r="C51">
            <v>0</v>
          </cell>
        </row>
        <row r="53">
          <cell r="C53">
            <v>300</v>
          </cell>
        </row>
      </sheetData>
      <sheetData sheetId="3" refreshError="1"/>
      <sheetData sheetId="4">
        <row r="13">
          <cell r="Q13">
            <v>89460</v>
          </cell>
        </row>
        <row r="16">
          <cell r="Q16">
            <v>89460</v>
          </cell>
          <cell r="R16">
            <v>213</v>
          </cell>
        </row>
        <row r="17">
          <cell r="Q17">
            <v>89460</v>
          </cell>
          <cell r="R17">
            <v>213</v>
          </cell>
        </row>
        <row r="18">
          <cell r="Q18">
            <v>89460</v>
          </cell>
          <cell r="R18">
            <v>213</v>
          </cell>
        </row>
        <row r="19">
          <cell r="Q19">
            <v>89460</v>
          </cell>
        </row>
        <row r="20">
          <cell r="Q20">
            <v>89460</v>
          </cell>
          <cell r="R20">
            <v>213</v>
          </cell>
        </row>
        <row r="22">
          <cell r="Q22">
            <v>89460</v>
          </cell>
          <cell r="R22">
            <v>213</v>
          </cell>
        </row>
        <row r="23">
          <cell r="Q23">
            <v>89460</v>
          </cell>
          <cell r="R23">
            <v>213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mments"/>
      <sheetName val="Settings"/>
      <sheetName val="Summary"/>
      <sheetName val="Own source receipts"/>
      <sheetName val="Grants"/>
      <sheetName val="Analysis"/>
      <sheetName val="PaymentSu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Transfers to local government"/>
      <sheetName val="Transfers Detail"/>
      <sheetName val="PPP"/>
      <sheetName val="Public Entities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"/>
      <sheetName val="Contents"/>
      <sheetName val="Total Costs"/>
      <sheetName val="Total HR"/>
      <sheetName val="MDA 1"/>
      <sheetName val="MDA 2"/>
      <sheetName val="MDA 3"/>
      <sheetName val="MDA 4"/>
      <sheetName val="MDA 5"/>
      <sheetName val="MDA 6"/>
      <sheetName val="MDA 7"/>
      <sheetName val="MDA 8"/>
      <sheetName val="MDA 9"/>
      <sheetName val="MDA 10"/>
      <sheetName val="MDA 11"/>
      <sheetName val="MDA 12"/>
      <sheetName val="MDA (new offices)"/>
      <sheetName val="CP Police Units"/>
      <sheetName val="Facilities"/>
      <sheetName val="GenAssumptions"/>
      <sheetName val="SalaryScales"/>
      <sheetName val="SalaryNam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 t="str">
            <v>SS.1</v>
          </cell>
        </row>
        <row r="2">
          <cell r="B2" t="str">
            <v>SS.2</v>
          </cell>
        </row>
        <row r="3">
          <cell r="B3" t="str">
            <v>SS.3</v>
          </cell>
        </row>
        <row r="4">
          <cell r="B4" t="str">
            <v>SS.4</v>
          </cell>
        </row>
        <row r="5">
          <cell r="B5" t="str">
            <v>SS.5</v>
          </cell>
        </row>
      </sheetData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 Plan"/>
      <sheetName val="Codes"/>
    </sheetNames>
    <sheetDataSet>
      <sheetData sheetId="0" refreshError="1"/>
      <sheetData sheetId="1">
        <row r="2">
          <cell r="A2" t="str">
            <v>Seidauk</v>
          </cell>
        </row>
        <row r="3">
          <cell r="A3" t="str">
            <v>Iha proosesu</v>
          </cell>
        </row>
        <row r="4">
          <cell r="A4" t="str">
            <v>Kompleta ona</v>
          </cell>
        </row>
        <row r="5">
          <cell r="A5" t="str">
            <v>Liu ona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"/>
      <sheetName val="Contents"/>
      <sheetName val="Service Descriptions"/>
      <sheetName val="GenAssumptions"/>
      <sheetName val="Children"/>
      <sheetName val="Sum Dep"/>
      <sheetName val="Sum Cost"/>
      <sheetName val="Sum Pers"/>
      <sheetName val="Sum Pers Cost"/>
      <sheetName val="Sum Train"/>
      <sheetName val="Sum Inst Cost"/>
      <sheetName val="Sum Regs"/>
      <sheetName val="1. Register"/>
      <sheetName val="2. Early Int"/>
      <sheetName val="3. C Need"/>
      <sheetName val="4. P of Safety"/>
      <sheetName val="5. F&amp;Ad"/>
      <sheetName val="6. Master"/>
      <sheetName val="7. CCourt SW"/>
      <sheetName val="8. Inst O"/>
      <sheetName val="9. Police"/>
      <sheetName val="10. Prelim"/>
      <sheetName val="11. Diversion"/>
      <sheetName val="12. CCourt CL"/>
      <sheetName val="13. Capital"/>
      <sheetName val="14. BubSum J"/>
      <sheetName val="15. BudSum SD"/>
      <sheetName val="16. BudSum Pol"/>
      <sheetName val="17. BudSum MoHC"/>
      <sheetName val="18. BudSum Jud"/>
      <sheetName val="19. BudSum CS"/>
      <sheetName val="Impl Budget"/>
      <sheetName val="Lists"/>
      <sheetName val="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J2" t="str">
            <v>A-Top</v>
          </cell>
          <cell r="Y2" t="str">
            <v>A-Top</v>
          </cell>
          <cell r="Z2">
            <v>16284</v>
          </cell>
        </row>
        <row r="3">
          <cell r="J3" t="str">
            <v>A-Middle</v>
          </cell>
          <cell r="Y3" t="str">
            <v>A-Middle</v>
          </cell>
          <cell r="Z3">
            <v>15396</v>
          </cell>
        </row>
        <row r="4">
          <cell r="J4" t="str">
            <v>A-Bottom</v>
          </cell>
          <cell r="Y4" t="str">
            <v>A-Bottom</v>
          </cell>
          <cell r="Z4">
            <v>14076</v>
          </cell>
        </row>
        <row r="5">
          <cell r="J5" t="str">
            <v>B-Top</v>
          </cell>
          <cell r="Y5" t="str">
            <v>B-Top</v>
          </cell>
          <cell r="Z5">
            <v>23472</v>
          </cell>
        </row>
        <row r="6">
          <cell r="J6" t="str">
            <v>B-Middle</v>
          </cell>
          <cell r="Y6" t="str">
            <v>B-Middle</v>
          </cell>
          <cell r="Z6">
            <v>20208</v>
          </cell>
        </row>
        <row r="7">
          <cell r="J7" t="str">
            <v>B-Bottom</v>
          </cell>
          <cell r="Y7" t="str">
            <v>B-Bottom</v>
          </cell>
          <cell r="Z7">
            <v>16872</v>
          </cell>
        </row>
        <row r="8">
          <cell r="J8" t="str">
            <v>C-Top</v>
          </cell>
          <cell r="Y8" t="str">
            <v>C-Top</v>
          </cell>
          <cell r="Z8">
            <v>35376</v>
          </cell>
        </row>
        <row r="9">
          <cell r="J9" t="str">
            <v>C-Middle</v>
          </cell>
          <cell r="Y9" t="str">
            <v>C-Middle</v>
          </cell>
          <cell r="Z9">
            <v>29784</v>
          </cell>
        </row>
        <row r="10">
          <cell r="J10" t="str">
            <v>C-Bottom</v>
          </cell>
          <cell r="Y10" t="str">
            <v>C-Bottom</v>
          </cell>
          <cell r="Z10">
            <v>24144</v>
          </cell>
        </row>
        <row r="11">
          <cell r="J11" t="str">
            <v>D-Top</v>
          </cell>
          <cell r="Y11" t="str">
            <v>D-Top</v>
          </cell>
          <cell r="Z11">
            <v>53148</v>
          </cell>
        </row>
        <row r="12">
          <cell r="J12" t="str">
            <v>D-Middle</v>
          </cell>
          <cell r="Y12" t="str">
            <v>D-Middle</v>
          </cell>
          <cell r="Z12">
            <v>44748</v>
          </cell>
        </row>
        <row r="13">
          <cell r="J13" t="str">
            <v>D-Bottom</v>
          </cell>
          <cell r="Y13" t="str">
            <v>D-Bottom</v>
          </cell>
          <cell r="Z13">
            <v>36432</v>
          </cell>
        </row>
        <row r="14">
          <cell r="J14" t="str">
            <v>E-Top</v>
          </cell>
          <cell r="Y14" t="str">
            <v>E-Top</v>
          </cell>
          <cell r="Z14">
            <v>76260</v>
          </cell>
        </row>
        <row r="15">
          <cell r="J15" t="str">
            <v>E-Middle</v>
          </cell>
          <cell r="Y15" t="str">
            <v>E-Middle</v>
          </cell>
          <cell r="Z15">
            <v>65760</v>
          </cell>
        </row>
        <row r="16">
          <cell r="J16" t="str">
            <v>E-Bottom</v>
          </cell>
          <cell r="Y16" t="str">
            <v>E-Bottom</v>
          </cell>
          <cell r="Z16">
            <v>54996</v>
          </cell>
        </row>
        <row r="17">
          <cell r="J17" t="str">
            <v>F-Top</v>
          </cell>
          <cell r="Y17" t="str">
            <v>F-Top</v>
          </cell>
          <cell r="Z17">
            <v>108024</v>
          </cell>
        </row>
        <row r="18">
          <cell r="J18" t="str">
            <v>F-Middle</v>
          </cell>
          <cell r="Y18" t="str">
            <v>F-Middle</v>
          </cell>
          <cell r="Z18">
            <v>93108</v>
          </cell>
        </row>
        <row r="19">
          <cell r="J19" t="str">
            <v>F-Bottom</v>
          </cell>
          <cell r="Y19" t="str">
            <v>F-Bottom</v>
          </cell>
          <cell r="Z19">
            <v>77964</v>
          </cell>
        </row>
        <row r="20">
          <cell r="J20" t="str">
            <v>G-Top</v>
          </cell>
          <cell r="Y20" t="str">
            <v>G-Top</v>
          </cell>
          <cell r="Z20">
            <v>131724</v>
          </cell>
        </row>
        <row r="21">
          <cell r="J21" t="str">
            <v>G-Middle</v>
          </cell>
          <cell r="Y21" t="str">
            <v>G-Middle</v>
          </cell>
          <cell r="Z21">
            <v>122244</v>
          </cell>
        </row>
        <row r="22">
          <cell r="J22" t="str">
            <v>G-Bottom</v>
          </cell>
          <cell r="Y22" t="str">
            <v>G-Bottom</v>
          </cell>
          <cell r="Z22">
            <v>110724</v>
          </cell>
        </row>
        <row r="23">
          <cell r="J23" t="str">
            <v>H-Top</v>
          </cell>
          <cell r="Y23" t="str">
            <v>H-Top</v>
          </cell>
          <cell r="Z23">
            <v>160560</v>
          </cell>
        </row>
        <row r="24">
          <cell r="J24" t="str">
            <v>H-Middle</v>
          </cell>
          <cell r="Y24" t="str">
            <v>H-Middle</v>
          </cell>
          <cell r="Z24">
            <v>145428</v>
          </cell>
        </row>
        <row r="25">
          <cell r="J25" t="str">
            <v>H-Bottom</v>
          </cell>
          <cell r="Y25" t="str">
            <v>H-Bottom</v>
          </cell>
          <cell r="Z25">
            <v>135024</v>
          </cell>
        </row>
        <row r="26">
          <cell r="J26" t="str">
            <v>I-Top</v>
          </cell>
          <cell r="Y26" t="str">
            <v>I-Top</v>
          </cell>
          <cell r="Z26">
            <v>221448</v>
          </cell>
        </row>
        <row r="27">
          <cell r="J27" t="str">
            <v>I-Middle</v>
          </cell>
          <cell r="Y27" t="str">
            <v>I-Middle</v>
          </cell>
          <cell r="Z27">
            <v>190944</v>
          </cell>
        </row>
        <row r="28">
          <cell r="J28" t="str">
            <v>I-Bottom</v>
          </cell>
          <cell r="Y28" t="str">
            <v>I-Bottom</v>
          </cell>
          <cell r="Z28">
            <v>164604</v>
          </cell>
        </row>
        <row r="29">
          <cell r="J29" t="str">
            <v>J-Top</v>
          </cell>
          <cell r="Y29" t="str">
            <v>J-Top</v>
          </cell>
          <cell r="Z29">
            <v>256920</v>
          </cell>
        </row>
        <row r="30">
          <cell r="J30" t="str">
            <v>J-Middle</v>
          </cell>
          <cell r="Y30" t="str">
            <v>J-Middle</v>
          </cell>
          <cell r="Z30">
            <v>221448</v>
          </cell>
        </row>
        <row r="31">
          <cell r="J31" t="str">
            <v>J-Bottom</v>
          </cell>
          <cell r="Y31" t="str">
            <v>J-Bottom</v>
          </cell>
          <cell r="Z31">
            <v>190944</v>
          </cell>
        </row>
        <row r="32">
          <cell r="J32" t="str">
            <v>K-Top</v>
          </cell>
          <cell r="Y32" t="str">
            <v>K-Top</v>
          </cell>
          <cell r="Z32">
            <v>297984</v>
          </cell>
        </row>
        <row r="33">
          <cell r="J33" t="str">
            <v>K-Middle</v>
          </cell>
          <cell r="Y33" t="str">
            <v>K-Middle</v>
          </cell>
          <cell r="Z33">
            <v>256920</v>
          </cell>
        </row>
        <row r="34">
          <cell r="J34" t="str">
            <v>K-Bottom</v>
          </cell>
          <cell r="Y34" t="str">
            <v>K-Bottom</v>
          </cell>
          <cell r="Z34">
            <v>221448</v>
          </cell>
        </row>
        <row r="35">
          <cell r="J35" t="str">
            <v>L-Top</v>
          </cell>
          <cell r="Y35" t="str">
            <v>L-Top</v>
          </cell>
          <cell r="Z35">
            <v>354288</v>
          </cell>
        </row>
        <row r="36">
          <cell r="J36" t="str">
            <v>L-Middle</v>
          </cell>
          <cell r="Y36" t="str">
            <v>L-Middle</v>
          </cell>
          <cell r="Z36">
            <v>305448</v>
          </cell>
        </row>
        <row r="37">
          <cell r="J37" t="str">
            <v>L-Bottom</v>
          </cell>
          <cell r="Y37" t="str">
            <v>L-Bottom</v>
          </cell>
          <cell r="Z37">
            <v>263364</v>
          </cell>
        </row>
        <row r="38">
          <cell r="Y38" t="str">
            <v>2 - 3-Top</v>
          </cell>
          <cell r="Z38">
            <v>22104</v>
          </cell>
        </row>
        <row r="39">
          <cell r="Y39" t="str">
            <v>2 - 3-Middle</v>
          </cell>
          <cell r="Z39">
            <v>19632</v>
          </cell>
        </row>
        <row r="40">
          <cell r="Y40" t="str">
            <v>2 - 3-Bottom</v>
          </cell>
          <cell r="Z40">
            <v>16872</v>
          </cell>
        </row>
        <row r="41">
          <cell r="Y41" t="str">
            <v>7 - 8-Top</v>
          </cell>
          <cell r="Z41">
            <v>60120</v>
          </cell>
        </row>
        <row r="42">
          <cell r="Y42" t="str">
            <v>7 - 8-Middle</v>
          </cell>
          <cell r="Z42">
            <v>53148</v>
          </cell>
        </row>
        <row r="43">
          <cell r="Y43" t="str">
            <v>7 - 8-Bottom</v>
          </cell>
          <cell r="Z43">
            <v>44748</v>
          </cell>
        </row>
        <row r="44">
          <cell r="Y44" t="str">
            <v>8 - 9-Top</v>
          </cell>
          <cell r="Z44">
            <v>76260</v>
          </cell>
        </row>
        <row r="45">
          <cell r="Y45" t="str">
            <v>8 - 9-Middle</v>
          </cell>
          <cell r="Z45">
            <v>69768</v>
          </cell>
        </row>
        <row r="46">
          <cell r="Y46" t="str">
            <v>8 - 9-Bottom</v>
          </cell>
          <cell r="Z46">
            <v>61956</v>
          </cell>
        </row>
        <row r="47">
          <cell r="Y47" t="str">
            <v>10 - 11-Top</v>
          </cell>
          <cell r="Z47">
            <v>108024</v>
          </cell>
        </row>
        <row r="48">
          <cell r="Y48" t="str">
            <v>10 - 11-Middle</v>
          </cell>
          <cell r="Z48">
            <v>90420</v>
          </cell>
        </row>
        <row r="49">
          <cell r="Y49" t="str">
            <v>10 - 11-Bottom</v>
          </cell>
          <cell r="Z49">
            <v>77964</v>
          </cell>
        </row>
        <row r="50">
          <cell r="Y50" t="str">
            <v>12 - 13-Top</v>
          </cell>
          <cell r="Z50">
            <v>131724</v>
          </cell>
        </row>
        <row r="51">
          <cell r="Y51" t="str">
            <v>12 - 13-Middle</v>
          </cell>
          <cell r="Z51">
            <v>122244</v>
          </cell>
        </row>
        <row r="52">
          <cell r="Y52" t="str">
            <v>12 - 13-Bottom</v>
          </cell>
          <cell r="Z52">
            <v>110724</v>
          </cell>
        </row>
        <row r="53">
          <cell r="Y53" t="str">
            <v>13 - 14-Top</v>
          </cell>
          <cell r="Z53">
            <v>145428</v>
          </cell>
        </row>
        <row r="54">
          <cell r="Y54" t="str">
            <v>13 - 14-Middle</v>
          </cell>
          <cell r="Z54">
            <v>141876</v>
          </cell>
        </row>
        <row r="55">
          <cell r="Y55" t="str">
            <v>13 - 14-Bottom</v>
          </cell>
          <cell r="Z55">
            <v>135024</v>
          </cell>
        </row>
        <row r="56">
          <cell r="Y56" t="str">
            <v>15-Top</v>
          </cell>
          <cell r="Z56">
            <v>160560</v>
          </cell>
        </row>
        <row r="57">
          <cell r="Y57" t="str">
            <v>15-Middle</v>
          </cell>
          <cell r="Z57">
            <v>156660</v>
          </cell>
        </row>
        <row r="58">
          <cell r="Y58" t="str">
            <v>15-Bottom</v>
          </cell>
          <cell r="Z58">
            <v>149076</v>
          </cell>
        </row>
        <row r="59">
          <cell r="Y59" t="str">
            <v>16-Top</v>
          </cell>
          <cell r="Z59">
            <v>177264</v>
          </cell>
        </row>
        <row r="60">
          <cell r="Y60" t="str">
            <v>16-Middle</v>
          </cell>
          <cell r="Z60">
            <v>172944</v>
          </cell>
        </row>
        <row r="61">
          <cell r="Y61" t="str">
            <v>16-Bottom</v>
          </cell>
          <cell r="Z61">
            <v>164604</v>
          </cell>
        </row>
        <row r="62">
          <cell r="Y62" t="str">
            <v>17-Top</v>
          </cell>
          <cell r="Z62">
            <v>195720</v>
          </cell>
        </row>
        <row r="63">
          <cell r="Y63" t="str">
            <v>17-Middle</v>
          </cell>
          <cell r="Z63">
            <v>190944</v>
          </cell>
        </row>
        <row r="64">
          <cell r="Y64" t="str">
            <v>17-Bottom</v>
          </cell>
          <cell r="Z64">
            <v>181692</v>
          </cell>
        </row>
        <row r="65">
          <cell r="Y65" t="str">
            <v>18 - 19-Top</v>
          </cell>
          <cell r="Z65">
            <v>216072</v>
          </cell>
        </row>
        <row r="66">
          <cell r="Y66" t="str">
            <v>18 - 19-Middle</v>
          </cell>
          <cell r="Z66">
            <v>210816</v>
          </cell>
        </row>
        <row r="67">
          <cell r="Y67" t="str">
            <v>18 - 19-Bottom</v>
          </cell>
          <cell r="Z67">
            <v>200640</v>
          </cell>
        </row>
        <row r="68">
          <cell r="Y68" t="str">
            <v>20-Top</v>
          </cell>
          <cell r="Z68">
            <v>238524</v>
          </cell>
        </row>
        <row r="69">
          <cell r="Y69" t="str">
            <v>20-Middle</v>
          </cell>
          <cell r="Z69">
            <v>221448</v>
          </cell>
        </row>
        <row r="70">
          <cell r="Y70" t="str">
            <v>20-Bottom</v>
          </cell>
          <cell r="Z70">
            <v>221448</v>
          </cell>
        </row>
        <row r="71">
          <cell r="Y71" t="str">
            <v>8 - 9-Top</v>
          </cell>
          <cell r="Z71">
            <v>76260</v>
          </cell>
        </row>
        <row r="72">
          <cell r="Y72" t="str">
            <v>8 - 9-Middle</v>
          </cell>
          <cell r="Z72">
            <v>65760</v>
          </cell>
        </row>
        <row r="73">
          <cell r="Y73" t="str">
            <v>8 - 9-Bottom</v>
          </cell>
          <cell r="Z73">
            <v>56676</v>
          </cell>
        </row>
        <row r="74">
          <cell r="Y74" t="str">
            <v>10-Top</v>
          </cell>
          <cell r="Z74">
            <v>90420</v>
          </cell>
        </row>
        <row r="75">
          <cell r="Y75" t="str">
            <v>10-Middle</v>
          </cell>
          <cell r="Z75">
            <v>85188</v>
          </cell>
        </row>
        <row r="76">
          <cell r="Y76" t="str">
            <v>10-Bottom</v>
          </cell>
          <cell r="Z76">
            <v>77964</v>
          </cell>
        </row>
        <row r="77">
          <cell r="Y77" t="str">
            <v>11 - 12-Top</v>
          </cell>
          <cell r="Z77">
            <v>113544</v>
          </cell>
        </row>
        <row r="78">
          <cell r="Y78" t="str">
            <v>11 - 12-Middle</v>
          </cell>
          <cell r="Z78">
            <v>104868</v>
          </cell>
        </row>
        <row r="79">
          <cell r="Y79" t="str">
            <v>11 - 12-Bottom</v>
          </cell>
          <cell r="Z79">
            <v>93108</v>
          </cell>
        </row>
        <row r="80">
          <cell r="Y80" t="str">
            <v>Teacher assistant L1-Top</v>
          </cell>
          <cell r="Z80">
            <v>20496</v>
          </cell>
        </row>
        <row r="81">
          <cell r="Y81" t="str">
            <v>Teacher assistant L1-Middle</v>
          </cell>
          <cell r="Z81">
            <v>23028</v>
          </cell>
        </row>
        <row r="82">
          <cell r="Y82" t="str">
            <v>Teacher assistant L1-Bottom</v>
          </cell>
          <cell r="Z82">
            <v>26316</v>
          </cell>
        </row>
        <row r="83">
          <cell r="Y83" t="str">
            <v>Teacher assistant L2-Top</v>
          </cell>
          <cell r="Z83">
            <v>27228</v>
          </cell>
        </row>
        <row r="84">
          <cell r="Y84" t="str">
            <v>Teacher assistant L2-Middle</v>
          </cell>
          <cell r="Z84">
            <v>34608</v>
          </cell>
        </row>
        <row r="85">
          <cell r="Y85" t="str">
            <v>Teacher assistant L2-Bottom</v>
          </cell>
          <cell r="Z85">
            <v>43764</v>
          </cell>
        </row>
        <row r="86">
          <cell r="Y86" t="str">
            <v>Teacher assistant L3-Top</v>
          </cell>
          <cell r="Z86">
            <v>45252</v>
          </cell>
        </row>
        <row r="87">
          <cell r="Y87" t="str">
            <v>Teacher assistant L3-Middle</v>
          </cell>
          <cell r="Z87">
            <v>48252</v>
          </cell>
        </row>
        <row r="88">
          <cell r="Y88" t="str">
            <v>Teacher assistant L3-Bottom</v>
          </cell>
          <cell r="Z88">
            <v>51696</v>
          </cell>
        </row>
        <row r="89">
          <cell r="Y89" t="str">
            <v>Teacher assistant L4-Top</v>
          </cell>
          <cell r="Z89">
            <v>53496</v>
          </cell>
        </row>
        <row r="90">
          <cell r="Y90" t="str">
            <v>Teacher assistant L4-Middle</v>
          </cell>
          <cell r="Z90">
            <v>57036</v>
          </cell>
        </row>
        <row r="91">
          <cell r="Y91" t="str">
            <v>Teacher assistant L4-Bottom</v>
          </cell>
          <cell r="Z91">
            <v>61068</v>
          </cell>
        </row>
        <row r="92">
          <cell r="Y92" t="str">
            <v>Associate instructor-Top</v>
          </cell>
          <cell r="Z92">
            <v>63204</v>
          </cell>
        </row>
        <row r="93">
          <cell r="Y93" t="str">
            <v>Associate instructor-Middle</v>
          </cell>
          <cell r="Z93">
            <v>67692</v>
          </cell>
        </row>
        <row r="94">
          <cell r="Y94" t="str">
            <v>Associate instructor-Bottom</v>
          </cell>
          <cell r="Z94">
            <v>71124</v>
          </cell>
        </row>
        <row r="95">
          <cell r="Y95" t="str">
            <v>Teacher instructor-Top</v>
          </cell>
          <cell r="Z95">
            <v>73272</v>
          </cell>
        </row>
        <row r="96">
          <cell r="Y96" t="str">
            <v>Teacher instructor-Middle</v>
          </cell>
          <cell r="Z96">
            <v>82020</v>
          </cell>
        </row>
        <row r="97">
          <cell r="Y97" t="str">
            <v>Teacher instructor-Bottom</v>
          </cell>
          <cell r="Z97">
            <v>94608</v>
          </cell>
        </row>
        <row r="98">
          <cell r="Y98" t="str">
            <v>District resource teacher-Top</v>
          </cell>
          <cell r="Z98">
            <v>97440</v>
          </cell>
        </row>
        <row r="99">
          <cell r="Y99" t="str">
            <v>District resource teacher-Middle</v>
          </cell>
          <cell r="Z99">
            <v>105936</v>
          </cell>
        </row>
        <row r="100">
          <cell r="Y100" t="str">
            <v>District resource teacher-Bottom</v>
          </cell>
          <cell r="Z100">
            <v>108576</v>
          </cell>
        </row>
        <row r="101">
          <cell r="Y101" t="str">
            <v>Senior Teacher-Top</v>
          </cell>
          <cell r="Z101">
            <v>111288</v>
          </cell>
        </row>
        <row r="102">
          <cell r="Y102" t="str">
            <v>Senior Teacher-Middle</v>
          </cell>
          <cell r="Z102">
            <v>116916</v>
          </cell>
        </row>
        <row r="103">
          <cell r="Y103" t="str">
            <v>Senior Teacher-Bottom</v>
          </cell>
          <cell r="Z103">
            <v>122880</v>
          </cell>
        </row>
        <row r="104">
          <cell r="Y104" t="str">
            <v>Principal small school-Top</v>
          </cell>
          <cell r="Z104">
            <v>125928</v>
          </cell>
        </row>
        <row r="105">
          <cell r="Y105" t="str">
            <v>Principal small school-Middle</v>
          </cell>
          <cell r="Z105">
            <v>132300</v>
          </cell>
        </row>
        <row r="106">
          <cell r="Y106" t="str">
            <v>Principal small school-Bottom</v>
          </cell>
          <cell r="Z106">
            <v>135612</v>
          </cell>
        </row>
        <row r="107">
          <cell r="Y107" t="str">
            <v>Headman</v>
          </cell>
          <cell r="Z107">
            <v>8364</v>
          </cell>
        </row>
        <row r="108">
          <cell r="Y108" t="str">
            <v>Chief II</v>
          </cell>
          <cell r="Z108">
            <v>14448</v>
          </cell>
        </row>
        <row r="109">
          <cell r="Y109" t="str">
            <v xml:space="preserve">Chief I </v>
          </cell>
          <cell r="Z109">
            <v>25152</v>
          </cell>
        </row>
        <row r="110">
          <cell r="Y110" t="str">
            <v>Area Chief II</v>
          </cell>
          <cell r="Z110">
            <v>33936</v>
          </cell>
        </row>
        <row r="111">
          <cell r="Y111" t="str">
            <v xml:space="preserve">Area Chief I </v>
          </cell>
          <cell r="Z111">
            <v>75864</v>
          </cell>
        </row>
        <row r="112">
          <cell r="Y112" t="str">
            <v>Independent Chief</v>
          </cell>
          <cell r="Z112">
            <v>88920</v>
          </cell>
        </row>
      </sheetData>
      <sheetData sheetId="3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armen Abdoll" id="{D18490EC-4D6C-4EE2-9AB5-F4DAD7CCA364}" userId="a9c7505a812f7f22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1" dT="2023-05-23T10:28:36.13" personId="{D18490EC-4D6C-4EE2-9AB5-F4DAD7CCA364}" id="{05C7AADD-079E-43F6-9F66-D396226DC4A5}">
    <text>Based on information from Charles Rice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30" dT="2023-05-13T04:03:05.29" personId="{D18490EC-4D6C-4EE2-9AB5-F4DAD7CCA364}" id="{408268E8-6F0D-48C6-9399-8EF9CB84AE52}">
    <text>Based on the current cost of in-country and international personnel. No breakdown of cost for either provided. The cost increases incrementally as the scenarios increase.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men@cornerstonesa.n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BCD60-9B2D-4225-9E97-03AD6A97C364}">
  <dimension ref="B1:T25"/>
  <sheetViews>
    <sheetView showGridLines="0" tabSelected="1" zoomScale="130" zoomScaleNormal="130" workbookViewId="0">
      <pane xSplit="35" ySplit="44" topLeftCell="AJ73" activePane="bottomRight" state="frozen"/>
      <selection pane="topRight" activeCell="AJ1" sqref="AJ1"/>
      <selection pane="bottomLeft" activeCell="A44" sqref="A44"/>
      <selection pane="bottomRight" activeCell="H9" sqref="H9"/>
    </sheetView>
  </sheetViews>
  <sheetFormatPr defaultColWidth="8.6328125" defaultRowHeight="14.5" x14ac:dyDescent="0.35"/>
  <cols>
    <col min="5" max="5" width="9.6328125" customWidth="1"/>
    <col min="6" max="10" width="8.6328125" customWidth="1"/>
    <col min="11" max="11" width="9.6328125" customWidth="1"/>
    <col min="12" max="12" width="5.453125" customWidth="1"/>
    <col min="13" max="13" width="4.6328125" customWidth="1"/>
  </cols>
  <sheetData>
    <row r="1" spans="2:20" ht="10.5" customHeight="1" x14ac:dyDescent="0.5">
      <c r="D1" s="118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2:20" ht="10.5" customHeight="1" x14ac:dyDescent="0.55000000000000004">
      <c r="H2" s="2"/>
    </row>
    <row r="3" spans="2:20" ht="9" customHeight="1" x14ac:dyDescent="0.35">
      <c r="P3" s="3"/>
    </row>
    <row r="4" spans="2:20" ht="27.5" x14ac:dyDescent="0.55000000000000004">
      <c r="E4" s="4"/>
      <c r="F4" s="4"/>
      <c r="G4" s="4"/>
      <c r="H4" s="5" t="s">
        <v>0</v>
      </c>
      <c r="I4" s="4"/>
      <c r="J4" s="4"/>
      <c r="K4" s="4"/>
      <c r="P4" s="3"/>
    </row>
    <row r="5" spans="2:20" ht="27.5" x14ac:dyDescent="0.55000000000000004">
      <c r="E5" s="4"/>
      <c r="F5" s="4"/>
      <c r="G5" s="4"/>
      <c r="H5" s="5" t="s">
        <v>86</v>
      </c>
      <c r="I5" s="4"/>
      <c r="J5" s="4"/>
      <c r="K5" s="4"/>
      <c r="P5" s="3"/>
    </row>
    <row r="6" spans="2:20" ht="25" x14ac:dyDescent="0.4">
      <c r="E6" s="4"/>
      <c r="F6" s="4"/>
      <c r="G6" s="4"/>
      <c r="H6" s="24"/>
      <c r="I6" s="4"/>
      <c r="J6" s="4"/>
      <c r="K6" s="4"/>
      <c r="P6" s="3"/>
    </row>
    <row r="7" spans="2:20" ht="6.75" customHeight="1" x14ac:dyDescent="0.35">
      <c r="H7" s="1"/>
    </row>
    <row r="8" spans="2:20" ht="17.5" x14ac:dyDescent="0.35">
      <c r="H8" s="6" t="s">
        <v>107</v>
      </c>
    </row>
    <row r="9" spans="2:20" x14ac:dyDescent="0.35">
      <c r="H9" s="7" t="s">
        <v>4</v>
      </c>
    </row>
    <row r="10" spans="2:20" ht="32.25" customHeight="1" thickBot="1" x14ac:dyDescent="0.4">
      <c r="E10" s="120" t="s">
        <v>5</v>
      </c>
      <c r="F10" s="120"/>
      <c r="G10" s="120"/>
      <c r="H10" s="120"/>
      <c r="I10" s="120"/>
      <c r="J10" s="120"/>
      <c r="K10" s="120"/>
    </row>
    <row r="11" spans="2:20" ht="8.25" customHeight="1" x14ac:dyDescent="0.35"/>
    <row r="12" spans="2:20" ht="13.5" customHeight="1" x14ac:dyDescent="0.35">
      <c r="E12" s="121" t="s">
        <v>1</v>
      </c>
      <c r="F12" s="121"/>
      <c r="G12" s="121"/>
      <c r="L12" s="8"/>
      <c r="M12" s="8"/>
      <c r="N12" s="8"/>
      <c r="O12" s="9"/>
    </row>
    <row r="13" spans="2:20" s="12" customFormat="1" ht="13.5" customHeight="1" x14ac:dyDescent="0.6">
      <c r="B13"/>
      <c r="C13"/>
      <c r="D13"/>
      <c r="E13"/>
      <c r="F13" s="10" t="s">
        <v>8</v>
      </c>
      <c r="G13"/>
      <c r="H13" s="11" t="s">
        <v>2</v>
      </c>
      <c r="J13" s="11" t="s">
        <v>56</v>
      </c>
      <c r="L13"/>
      <c r="M13" s="25" t="s">
        <v>9</v>
      </c>
      <c r="O13" s="14"/>
      <c r="P13" s="15"/>
      <c r="Q13" s="15"/>
      <c r="R13"/>
      <c r="S13"/>
      <c r="T13"/>
    </row>
    <row r="14" spans="2:20" s="19" customFormat="1" ht="13.5" customHeight="1" x14ac:dyDescent="0.6">
      <c r="B14" s="16"/>
      <c r="C14" s="16"/>
      <c r="D14" s="16"/>
      <c r="E14" s="17" t="s">
        <v>3</v>
      </c>
      <c r="F14" s="10" t="s">
        <v>6</v>
      </c>
      <c r="G14"/>
      <c r="H14" s="11" t="s">
        <v>7</v>
      </c>
      <c r="I14" s="12"/>
      <c r="J14" s="11"/>
      <c r="K14" s="12"/>
      <c r="L14"/>
      <c r="M14" s="13"/>
      <c r="N14" s="12"/>
      <c r="O14" s="14"/>
      <c r="P14" s="18"/>
      <c r="Q14" s="18"/>
      <c r="R14" s="16"/>
      <c r="S14" s="16"/>
      <c r="T14" s="16"/>
    </row>
    <row r="15" spans="2:20" s="12" customFormat="1" ht="13.5" customHeight="1" x14ac:dyDescent="0.6">
      <c r="B15"/>
      <c r="C15"/>
      <c r="F15" s="10"/>
      <c r="G15"/>
      <c r="H15" s="11"/>
      <c r="J15" s="11"/>
      <c r="L15"/>
      <c r="M15" s="13"/>
      <c r="O15" s="14"/>
      <c r="P15" s="20"/>
      <c r="Q15" s="20"/>
      <c r="R15"/>
      <c r="S15"/>
      <c r="T15"/>
    </row>
    <row r="16" spans="2:20" s="12" customFormat="1" ht="11.25" customHeight="1" x14ac:dyDescent="0.6">
      <c r="B16"/>
      <c r="C16"/>
      <c r="F16" s="10"/>
      <c r="G16"/>
      <c r="H16" s="11"/>
      <c r="K16" s="11"/>
      <c r="L16"/>
      <c r="M16"/>
      <c r="N16" s="13"/>
      <c r="O16" s="21"/>
      <c r="P16" s="20"/>
      <c r="Q16" s="21"/>
      <c r="R16"/>
      <c r="S16"/>
      <c r="T16"/>
    </row>
    <row r="17" spans="6:17" ht="11.25" customHeight="1" x14ac:dyDescent="0.35">
      <c r="F17" s="10"/>
      <c r="H17" s="11"/>
      <c r="K17" s="11"/>
      <c r="N17" s="13"/>
      <c r="O17" s="21"/>
      <c r="P17" s="22"/>
      <c r="Q17" s="22"/>
    </row>
    <row r="18" spans="6:17" ht="11.25" customHeight="1" x14ac:dyDescent="0.35">
      <c r="F18" s="10"/>
      <c r="H18" s="11"/>
      <c r="K18" s="11"/>
      <c r="N18" s="13"/>
      <c r="O18" s="21"/>
      <c r="P18" s="22"/>
      <c r="Q18" s="22"/>
    </row>
    <row r="25" spans="6:17" x14ac:dyDescent="0.35">
      <c r="G25" s="23"/>
    </row>
  </sheetData>
  <mergeCells count="3">
    <mergeCell ref="D1:T1"/>
    <mergeCell ref="E10:K10"/>
    <mergeCell ref="E12:G12"/>
  </mergeCells>
  <hyperlinks>
    <hyperlink ref="M13" r:id="rId1" xr:uid="{760905B3-1B33-469E-87E6-063726FB64E8}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1D514-C56A-4A11-9CEA-3922EF39350C}">
  <sheetPr>
    <tabColor theme="3" tint="-0.249977111117893"/>
  </sheetPr>
  <dimension ref="A1:Y50"/>
  <sheetViews>
    <sheetView showGridLines="0" zoomScale="120" zoomScaleNormal="120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H15" sqref="H15"/>
    </sheetView>
  </sheetViews>
  <sheetFormatPr defaultColWidth="8.81640625" defaultRowHeight="14" x14ac:dyDescent="0.3"/>
  <cols>
    <col min="1" max="1" width="1.26953125" style="37" customWidth="1"/>
    <col min="2" max="2" width="5.1796875" style="38" customWidth="1"/>
    <col min="3" max="3" width="49.36328125" style="39" customWidth="1"/>
    <col min="4" max="4" width="12.81640625" style="37" customWidth="1"/>
    <col min="5" max="5" width="14.08984375" style="37" customWidth="1"/>
    <col min="6" max="6" width="12.81640625" style="37" customWidth="1"/>
    <col min="7" max="7" width="10.08984375" style="37" bestFit="1" customWidth="1"/>
    <col min="8" max="10" width="8.81640625" style="37"/>
    <col min="11" max="11" width="10" style="37" customWidth="1"/>
    <col min="12" max="16384" width="8.81640625" style="37"/>
  </cols>
  <sheetData>
    <row r="1" spans="1:25" s="36" customFormat="1" x14ac:dyDescent="0.3">
      <c r="A1" s="36" t="s">
        <v>17</v>
      </c>
      <c r="G1" s="98"/>
      <c r="H1" s="123" t="s">
        <v>18</v>
      </c>
      <c r="I1" s="123"/>
      <c r="J1" s="123"/>
      <c r="K1" s="123"/>
      <c r="L1" s="123"/>
      <c r="M1" s="123"/>
      <c r="N1" s="123"/>
      <c r="O1" s="124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x14ac:dyDescent="0.3">
      <c r="D2" s="122" t="s">
        <v>57</v>
      </c>
      <c r="E2" s="122"/>
      <c r="F2" s="122"/>
      <c r="G2" s="99"/>
      <c r="H2" s="114"/>
      <c r="I2" s="125" t="s">
        <v>106</v>
      </c>
      <c r="J2" s="126"/>
      <c r="K2" s="126"/>
      <c r="L2" s="126"/>
      <c r="M2" s="126"/>
      <c r="N2" s="126"/>
      <c r="O2" s="127"/>
    </row>
    <row r="3" spans="1:25" x14ac:dyDescent="0.3">
      <c r="D3" s="75" t="s">
        <v>10</v>
      </c>
      <c r="E3" s="102" t="s">
        <v>11</v>
      </c>
      <c r="F3" s="102" t="s">
        <v>12</v>
      </c>
      <c r="G3" s="112"/>
      <c r="H3" s="115"/>
      <c r="I3" s="128"/>
      <c r="J3" s="129"/>
      <c r="K3" s="129"/>
      <c r="L3" s="129"/>
      <c r="M3" s="129"/>
      <c r="N3" s="129"/>
      <c r="O3" s="130"/>
    </row>
    <row r="4" spans="1:25" x14ac:dyDescent="0.3">
      <c r="D4" s="76">
        <v>1</v>
      </c>
      <c r="E4" s="103">
        <v>2</v>
      </c>
      <c r="F4" s="103">
        <v>1.5</v>
      </c>
      <c r="G4" s="100"/>
      <c r="H4" s="131"/>
      <c r="I4" s="134" t="s">
        <v>19</v>
      </c>
      <c r="J4" s="135"/>
      <c r="K4" s="135"/>
      <c r="L4" s="135"/>
      <c r="M4" s="135"/>
      <c r="N4" s="135"/>
      <c r="O4" s="136"/>
    </row>
    <row r="5" spans="1:25" x14ac:dyDescent="0.3">
      <c r="D5" s="75" t="s">
        <v>38</v>
      </c>
      <c r="E5" s="102" t="s">
        <v>13</v>
      </c>
      <c r="F5" s="102" t="s">
        <v>14</v>
      </c>
      <c r="G5" s="113"/>
      <c r="H5" s="132"/>
      <c r="I5" s="137"/>
      <c r="J5" s="138"/>
      <c r="K5" s="138"/>
      <c r="L5" s="138"/>
      <c r="M5" s="138"/>
      <c r="N5" s="138"/>
      <c r="O5" s="139"/>
    </row>
    <row r="6" spans="1:25" x14ac:dyDescent="0.3">
      <c r="B6" s="104" t="s">
        <v>44</v>
      </c>
      <c r="C6" s="104"/>
      <c r="D6" s="104"/>
      <c r="E6" s="104"/>
      <c r="F6" s="105"/>
      <c r="G6" s="64"/>
      <c r="H6" s="132"/>
      <c r="I6" s="137"/>
      <c r="J6" s="138"/>
      <c r="K6" s="138"/>
      <c r="L6" s="138"/>
      <c r="M6" s="138"/>
      <c r="N6" s="138"/>
      <c r="O6" s="139"/>
    </row>
    <row r="7" spans="1:25" x14ac:dyDescent="0.3">
      <c r="B7" s="37"/>
      <c r="C7" s="101"/>
      <c r="D7" s="106"/>
      <c r="E7" s="106"/>
      <c r="F7" s="106"/>
      <c r="H7" s="133"/>
      <c r="I7" s="140"/>
      <c r="J7" s="141"/>
      <c r="K7" s="141"/>
      <c r="L7" s="141"/>
      <c r="M7" s="141"/>
      <c r="N7" s="141"/>
      <c r="O7" s="142"/>
    </row>
    <row r="8" spans="1:25" x14ac:dyDescent="0.3">
      <c r="B8" s="101"/>
      <c r="C8" s="101" t="s">
        <v>45</v>
      </c>
      <c r="D8" s="106">
        <v>0.25</v>
      </c>
      <c r="E8" s="106">
        <v>0.25</v>
      </c>
      <c r="F8" s="106">
        <v>0.25</v>
      </c>
      <c r="I8" s="65"/>
      <c r="J8" s="65"/>
      <c r="K8" s="65"/>
    </row>
    <row r="9" spans="1:25" x14ac:dyDescent="0.3">
      <c r="B9" s="104" t="s">
        <v>20</v>
      </c>
      <c r="C9" s="104"/>
      <c r="D9" s="104"/>
      <c r="E9" s="104"/>
      <c r="F9" s="105"/>
    </row>
    <row r="10" spans="1:25" x14ac:dyDescent="0.3">
      <c r="B10" s="110"/>
      <c r="C10" s="29" t="s">
        <v>88</v>
      </c>
      <c r="D10" s="87">
        <v>60534000</v>
      </c>
      <c r="E10" s="87">
        <v>60534000</v>
      </c>
      <c r="F10" s="87">
        <v>60534000</v>
      </c>
      <c r="G10" s="37" t="s">
        <v>89</v>
      </c>
    </row>
    <row r="11" spans="1:25" x14ac:dyDescent="0.3">
      <c r="B11" s="110"/>
      <c r="C11" s="29" t="s">
        <v>65</v>
      </c>
      <c r="D11" s="87">
        <f>(220*Costing!O1)*(10*7)</f>
        <v>15820728</v>
      </c>
      <c r="E11" s="87">
        <f>D11</f>
        <v>15820728</v>
      </c>
      <c r="F11" s="87">
        <f>D11</f>
        <v>15820728</v>
      </c>
      <c r="G11" s="66" t="s">
        <v>101</v>
      </c>
    </row>
    <row r="12" spans="1:25" x14ac:dyDescent="0.3">
      <c r="B12" s="110"/>
      <c r="C12" s="29" t="s">
        <v>66</v>
      </c>
      <c r="D12" s="87">
        <f>(450*12)*Costing!O1</f>
        <v>5547528</v>
      </c>
      <c r="E12" s="87">
        <f>D12</f>
        <v>5547528</v>
      </c>
      <c r="F12" s="87">
        <f>D12</f>
        <v>5547528</v>
      </c>
      <c r="G12" s="66" t="s">
        <v>102</v>
      </c>
    </row>
    <row r="13" spans="1:25" x14ac:dyDescent="0.3">
      <c r="B13" s="110"/>
      <c r="C13" s="29" t="s">
        <v>87</v>
      </c>
      <c r="D13" s="87">
        <v>307800</v>
      </c>
      <c r="E13" s="87">
        <v>307800</v>
      </c>
      <c r="F13" s="87">
        <v>307800</v>
      </c>
      <c r="G13" s="66"/>
    </row>
    <row r="14" spans="1:25" x14ac:dyDescent="0.3">
      <c r="B14" s="110"/>
      <c r="C14" s="29" t="s">
        <v>67</v>
      </c>
      <c r="D14" s="87">
        <v>250000</v>
      </c>
      <c r="E14" s="87">
        <v>250000</v>
      </c>
      <c r="F14" s="87">
        <v>250000</v>
      </c>
      <c r="G14" s="66"/>
    </row>
    <row r="15" spans="1:25" x14ac:dyDescent="0.3">
      <c r="C15" s="39" t="s">
        <v>69</v>
      </c>
      <c r="D15" s="87">
        <v>689472</v>
      </c>
      <c r="E15" s="87">
        <v>689472</v>
      </c>
      <c r="F15" s="87">
        <v>689472</v>
      </c>
      <c r="H15" s="116"/>
    </row>
    <row r="16" spans="1:25" x14ac:dyDescent="0.3">
      <c r="C16" s="29" t="s">
        <v>103</v>
      </c>
      <c r="D16" s="87">
        <f>(25*Costing!O1)*12</f>
        <v>308196</v>
      </c>
      <c r="E16" s="87">
        <f>D16</f>
        <v>308196</v>
      </c>
      <c r="F16" s="87">
        <f>D16</f>
        <v>308196</v>
      </c>
    </row>
    <row r="17" spans="2:7" x14ac:dyDescent="0.3">
      <c r="B17" s="104"/>
      <c r="C17" s="104"/>
      <c r="D17" s="104"/>
      <c r="E17" s="104"/>
      <c r="F17" s="105"/>
    </row>
    <row r="18" spans="2:7" x14ac:dyDescent="0.3">
      <c r="C18" s="39" t="s">
        <v>96</v>
      </c>
      <c r="D18" s="87">
        <v>15390</v>
      </c>
      <c r="E18" s="87">
        <v>15390</v>
      </c>
      <c r="F18" s="87">
        <v>15390</v>
      </c>
    </row>
    <row r="19" spans="2:7" x14ac:dyDescent="0.3">
      <c r="C19" s="39" t="s">
        <v>95</v>
      </c>
      <c r="D19" s="87">
        <v>820800</v>
      </c>
      <c r="E19" s="87">
        <v>820800</v>
      </c>
      <c r="F19" s="87">
        <v>820800</v>
      </c>
    </row>
    <row r="20" spans="2:7" x14ac:dyDescent="0.3">
      <c r="C20" s="39" t="s">
        <v>97</v>
      </c>
      <c r="D20" s="87">
        <v>184680</v>
      </c>
      <c r="E20" s="87">
        <v>184680</v>
      </c>
      <c r="F20" s="87">
        <v>184680</v>
      </c>
    </row>
    <row r="21" spans="2:7" hidden="1" x14ac:dyDescent="0.3">
      <c r="D21" s="87"/>
      <c r="E21" s="87"/>
      <c r="F21" s="87"/>
    </row>
    <row r="22" spans="2:7" hidden="1" x14ac:dyDescent="0.3">
      <c r="D22" s="87"/>
      <c r="E22" s="87"/>
      <c r="F22" s="87"/>
    </row>
    <row r="23" spans="2:7" hidden="1" x14ac:dyDescent="0.3">
      <c r="D23" s="87"/>
      <c r="E23" s="87"/>
      <c r="F23" s="87"/>
      <c r="G23" s="40"/>
    </row>
    <row r="24" spans="2:7" hidden="1" x14ac:dyDescent="0.3">
      <c r="D24" s="87"/>
      <c r="E24" s="87"/>
      <c r="F24" s="87"/>
    </row>
    <row r="25" spans="2:7" hidden="1" x14ac:dyDescent="0.3">
      <c r="D25" s="87"/>
      <c r="E25" s="87"/>
      <c r="F25" s="87"/>
    </row>
    <row r="26" spans="2:7" hidden="1" x14ac:dyDescent="0.3">
      <c r="D26" s="87"/>
      <c r="E26" s="87"/>
      <c r="F26" s="87"/>
    </row>
    <row r="27" spans="2:7" x14ac:dyDescent="0.3">
      <c r="B27" s="104" t="s">
        <v>15</v>
      </c>
      <c r="C27" s="104"/>
      <c r="D27" s="104"/>
      <c r="E27" s="104"/>
      <c r="F27" s="105"/>
    </row>
    <row r="28" spans="2:7" x14ac:dyDescent="0.3">
      <c r="C28" s="39" t="s">
        <v>27</v>
      </c>
      <c r="D28" s="87">
        <v>67200</v>
      </c>
      <c r="E28" s="87">
        <v>67200</v>
      </c>
      <c r="F28" s="87">
        <v>67200</v>
      </c>
      <c r="G28" s="37" t="s">
        <v>28</v>
      </c>
    </row>
    <row r="29" spans="2:7" x14ac:dyDescent="0.3">
      <c r="C29" s="39" t="s">
        <v>29</v>
      </c>
      <c r="D29" s="87">
        <v>30000</v>
      </c>
      <c r="E29" s="87">
        <v>30000</v>
      </c>
      <c r="F29" s="87">
        <v>30000</v>
      </c>
      <c r="G29" s="37" t="s">
        <v>30</v>
      </c>
    </row>
    <row r="30" spans="2:7" x14ac:dyDescent="0.3">
      <c r="C30" s="39" t="s">
        <v>35</v>
      </c>
      <c r="D30" s="87">
        <v>56000</v>
      </c>
      <c r="E30" s="87">
        <v>56000</v>
      </c>
      <c r="F30" s="87">
        <v>56000</v>
      </c>
      <c r="G30" s="37" t="s">
        <v>28</v>
      </c>
    </row>
    <row r="31" spans="2:7" x14ac:dyDescent="0.3">
      <c r="C31" s="39" t="s">
        <v>58</v>
      </c>
      <c r="D31" s="87">
        <v>5</v>
      </c>
      <c r="E31" s="87">
        <v>5</v>
      </c>
      <c r="F31" s="87">
        <v>5</v>
      </c>
      <c r="G31" s="37" t="s">
        <v>31</v>
      </c>
    </row>
    <row r="32" spans="2:7" x14ac:dyDescent="0.3">
      <c r="C32" s="39" t="s">
        <v>59</v>
      </c>
      <c r="D32" s="87">
        <v>20</v>
      </c>
      <c r="E32" s="87">
        <v>20</v>
      </c>
      <c r="F32" s="87">
        <v>20</v>
      </c>
      <c r="G32" s="37" t="s">
        <v>31</v>
      </c>
    </row>
    <row r="33" spans="2:7" x14ac:dyDescent="0.3">
      <c r="C33" s="39" t="s">
        <v>46</v>
      </c>
      <c r="D33" s="87">
        <v>50</v>
      </c>
      <c r="E33" s="87">
        <v>50</v>
      </c>
      <c r="F33" s="87">
        <v>50</v>
      </c>
      <c r="G33" s="37" t="s">
        <v>31</v>
      </c>
    </row>
    <row r="34" spans="2:7" x14ac:dyDescent="0.3">
      <c r="C34" s="39" t="s">
        <v>37</v>
      </c>
      <c r="D34" s="87">
        <v>280000</v>
      </c>
      <c r="E34" s="87">
        <v>280000</v>
      </c>
      <c r="F34" s="87">
        <v>280000</v>
      </c>
      <c r="G34" s="37" t="s">
        <v>30</v>
      </c>
    </row>
    <row r="35" spans="2:7" x14ac:dyDescent="0.3">
      <c r="C35" s="39" t="s">
        <v>47</v>
      </c>
      <c r="D35" s="87">
        <v>50000</v>
      </c>
      <c r="E35" s="87">
        <v>50000</v>
      </c>
      <c r="F35" s="87">
        <v>50000</v>
      </c>
      <c r="G35" s="37" t="s">
        <v>28</v>
      </c>
    </row>
    <row r="36" spans="2:7" x14ac:dyDescent="0.3">
      <c r="C36" s="39" t="s">
        <v>32</v>
      </c>
      <c r="D36" s="87">
        <f>45*Costing!O1</f>
        <v>46229.399999999994</v>
      </c>
      <c r="E36" s="87">
        <f>D36</f>
        <v>46229.399999999994</v>
      </c>
      <c r="F36" s="87">
        <f>D36</f>
        <v>46229.399999999994</v>
      </c>
      <c r="G36" s="37" t="s">
        <v>28</v>
      </c>
    </row>
    <row r="37" spans="2:7" x14ac:dyDescent="0.3">
      <c r="C37" s="39" t="s">
        <v>48</v>
      </c>
      <c r="D37" s="87">
        <v>500</v>
      </c>
      <c r="E37" s="87">
        <v>500</v>
      </c>
      <c r="F37" s="87">
        <v>500</v>
      </c>
    </row>
    <row r="38" spans="2:7" x14ac:dyDescent="0.3">
      <c r="C38" s="39" t="s">
        <v>49</v>
      </c>
      <c r="D38" s="87">
        <v>5200</v>
      </c>
      <c r="E38" s="87">
        <v>5200</v>
      </c>
      <c r="F38" s="87">
        <v>5200</v>
      </c>
      <c r="G38" s="37" t="s">
        <v>30</v>
      </c>
    </row>
    <row r="39" spans="2:7" x14ac:dyDescent="0.3">
      <c r="C39" s="39" t="s">
        <v>23</v>
      </c>
      <c r="D39" s="87">
        <v>30000</v>
      </c>
      <c r="E39" s="87">
        <v>30000</v>
      </c>
      <c r="F39" s="87">
        <v>30000</v>
      </c>
      <c r="G39" s="37" t="s">
        <v>33</v>
      </c>
    </row>
    <row r="40" spans="2:7" x14ac:dyDescent="0.3">
      <c r="C40" s="39" t="s">
        <v>60</v>
      </c>
      <c r="D40" s="87">
        <v>2500</v>
      </c>
      <c r="E40" s="87">
        <v>2500</v>
      </c>
      <c r="F40" s="87">
        <v>2500</v>
      </c>
    </row>
    <row r="41" spans="2:7" x14ac:dyDescent="0.3">
      <c r="C41" s="39" t="s">
        <v>61</v>
      </c>
      <c r="D41" s="87">
        <v>1500</v>
      </c>
      <c r="E41" s="87">
        <v>1500</v>
      </c>
      <c r="F41" s="87">
        <v>1500</v>
      </c>
      <c r="G41" s="37" t="s">
        <v>30</v>
      </c>
    </row>
    <row r="42" spans="2:7" x14ac:dyDescent="0.3">
      <c r="C42" s="39" t="s">
        <v>62</v>
      </c>
      <c r="D42" s="87">
        <v>375000</v>
      </c>
      <c r="E42" s="87">
        <v>375000</v>
      </c>
      <c r="F42" s="87">
        <v>375000</v>
      </c>
    </row>
    <row r="43" spans="2:7" x14ac:dyDescent="0.3">
      <c r="C43" s="39" t="s">
        <v>63</v>
      </c>
      <c r="D43" s="87">
        <v>550</v>
      </c>
      <c r="E43" s="87">
        <v>550</v>
      </c>
      <c r="F43" s="87">
        <v>550</v>
      </c>
      <c r="G43" s="37" t="s">
        <v>64</v>
      </c>
    </row>
    <row r="44" spans="2:7" x14ac:dyDescent="0.3">
      <c r="C44" s="39" t="s">
        <v>52</v>
      </c>
      <c r="D44" s="87">
        <v>50</v>
      </c>
      <c r="E44" s="87">
        <v>50</v>
      </c>
      <c r="F44" s="87">
        <v>50</v>
      </c>
      <c r="G44" s="37" t="s">
        <v>53</v>
      </c>
    </row>
    <row r="45" spans="2:7" hidden="1" x14ac:dyDescent="0.3">
      <c r="C45" s="39" t="s">
        <v>21</v>
      </c>
      <c r="D45" s="87">
        <v>0.3</v>
      </c>
      <c r="E45" s="87">
        <v>0.3</v>
      </c>
      <c r="F45" s="87">
        <v>0.3</v>
      </c>
    </row>
    <row r="46" spans="2:7" hidden="1" x14ac:dyDescent="0.3">
      <c r="C46" s="39" t="s">
        <v>22</v>
      </c>
      <c r="D46" s="87">
        <v>0.1</v>
      </c>
      <c r="E46" s="87">
        <v>0.1</v>
      </c>
      <c r="F46" s="87">
        <v>0.1</v>
      </c>
    </row>
    <row r="47" spans="2:7" x14ac:dyDescent="0.3">
      <c r="D47" s="107"/>
      <c r="E47" s="107"/>
      <c r="F47" s="107"/>
    </row>
    <row r="48" spans="2:7" x14ac:dyDescent="0.3">
      <c r="B48" s="104"/>
      <c r="C48" s="104" t="s">
        <v>24</v>
      </c>
      <c r="D48" s="108"/>
      <c r="E48" s="108"/>
      <c r="F48" s="109"/>
    </row>
    <row r="49" spans="3:6" x14ac:dyDescent="0.3">
      <c r="C49" s="111" t="s">
        <v>25</v>
      </c>
      <c r="D49" s="87">
        <v>42000</v>
      </c>
      <c r="E49" s="87">
        <v>42000</v>
      </c>
      <c r="F49" s="87">
        <v>42000</v>
      </c>
    </row>
    <row r="50" spans="3:6" x14ac:dyDescent="0.3">
      <c r="C50" s="111" t="s">
        <v>26</v>
      </c>
      <c r="D50" s="87">
        <v>259.83999999999997</v>
      </c>
      <c r="E50" s="87">
        <v>259.83999999999997</v>
      </c>
      <c r="F50" s="87">
        <v>259.83999999999997</v>
      </c>
    </row>
  </sheetData>
  <mergeCells count="5">
    <mergeCell ref="D2:F2"/>
    <mergeCell ref="H1:O1"/>
    <mergeCell ref="I2:O3"/>
    <mergeCell ref="H4:H7"/>
    <mergeCell ref="I4:O7"/>
  </mergeCells>
  <pageMargins left="0.7" right="0.7" top="0.75" bottom="0.75" header="0.3" footer="0.3"/>
  <pageSetup orientation="portrait" r:id="rId1"/>
  <ignoredErrors>
    <ignoredError sqref="D11:F11 D12 E12:F12 D36:F36 D16:F16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34192-8219-439B-B28B-BAB1F54D2EFA}">
  <sheetPr>
    <tabColor rgb="FFC00000"/>
  </sheetPr>
  <dimension ref="A1:Y89"/>
  <sheetViews>
    <sheetView showGridLines="0" zoomScale="120" zoomScaleNormal="120" workbookViewId="0">
      <selection activeCell="P58" sqref="P58"/>
    </sheetView>
  </sheetViews>
  <sheetFormatPr defaultRowHeight="14.5" x14ac:dyDescent="0.35"/>
  <cols>
    <col min="1" max="1" width="3.1796875" customWidth="1"/>
    <col min="2" max="2" width="2.453125" customWidth="1"/>
    <col min="3" max="3" width="35.453125" customWidth="1"/>
    <col min="4" max="4" width="2.54296875" customWidth="1"/>
    <col min="5" max="5" width="11" customWidth="1"/>
    <col min="6" max="6" width="11.7265625" customWidth="1"/>
    <col min="7" max="7" width="10.36328125" customWidth="1"/>
    <col min="8" max="8" width="0.7265625" customWidth="1"/>
    <col min="9" max="9" width="9.90625" customWidth="1"/>
    <col min="10" max="10" width="10.90625" customWidth="1"/>
    <col min="11" max="11" width="11.26953125" customWidth="1"/>
    <col min="12" max="12" width="2.453125" customWidth="1"/>
    <col min="13" max="13" width="9.1796875" bestFit="1" customWidth="1"/>
    <col min="16" max="16" width="13.08984375" customWidth="1"/>
    <col min="17" max="18" width="3.26953125" customWidth="1"/>
  </cols>
  <sheetData>
    <row r="1" spans="1:25" x14ac:dyDescent="0.35">
      <c r="M1" s="93" t="s">
        <v>81</v>
      </c>
      <c r="N1" s="93"/>
      <c r="O1" s="94">
        <v>1027.32</v>
      </c>
    </row>
    <row r="2" spans="1:25" x14ac:dyDescent="0.35">
      <c r="A2" s="26"/>
      <c r="B2" s="43"/>
      <c r="C2" s="43"/>
      <c r="D2" s="74"/>
      <c r="E2" s="74" t="s">
        <v>16</v>
      </c>
      <c r="F2" s="74"/>
      <c r="G2" s="74"/>
      <c r="H2" s="81"/>
      <c r="I2" s="74" t="s">
        <v>99</v>
      </c>
      <c r="J2" s="74"/>
      <c r="K2" s="74"/>
      <c r="M2" s="74" t="s">
        <v>100</v>
      </c>
      <c r="N2" s="74"/>
      <c r="O2" s="74"/>
      <c r="R2" s="123" t="s">
        <v>18</v>
      </c>
      <c r="S2" s="123"/>
      <c r="T2" s="123"/>
      <c r="U2" s="123"/>
      <c r="V2" s="123"/>
      <c r="W2" s="123"/>
      <c r="X2" s="123"/>
      <c r="Y2" s="124"/>
    </row>
    <row r="3" spans="1:25" x14ac:dyDescent="0.35">
      <c r="A3" s="27"/>
      <c r="B3" s="27"/>
      <c r="C3" s="27"/>
      <c r="D3" s="73"/>
      <c r="E3" s="75" t="s">
        <v>10</v>
      </c>
      <c r="F3" s="78" t="s">
        <v>11</v>
      </c>
      <c r="G3" s="78" t="s">
        <v>12</v>
      </c>
      <c r="H3" s="57"/>
      <c r="I3" s="75" t="s">
        <v>10</v>
      </c>
      <c r="J3" s="78" t="s">
        <v>11</v>
      </c>
      <c r="K3" s="78" t="s">
        <v>12</v>
      </c>
      <c r="M3" s="75" t="s">
        <v>10</v>
      </c>
      <c r="N3" s="78" t="s">
        <v>11</v>
      </c>
      <c r="O3" s="78" t="s">
        <v>12</v>
      </c>
      <c r="R3" s="114"/>
      <c r="S3" s="125" t="s">
        <v>106</v>
      </c>
      <c r="T3" s="126"/>
      <c r="U3" s="126"/>
      <c r="V3" s="126"/>
      <c r="W3" s="126"/>
      <c r="X3" s="126"/>
      <c r="Y3" s="127"/>
    </row>
    <row r="4" spans="1:25" x14ac:dyDescent="0.35">
      <c r="A4" s="27"/>
      <c r="B4" s="27"/>
      <c r="C4" s="27"/>
      <c r="D4" s="73"/>
      <c r="E4" s="76">
        <v>1</v>
      </c>
      <c r="F4" s="79">
        <v>1.5</v>
      </c>
      <c r="G4" s="79">
        <v>2</v>
      </c>
      <c r="H4" s="57"/>
      <c r="I4" s="76">
        <v>1</v>
      </c>
      <c r="J4" s="79">
        <v>1.5</v>
      </c>
      <c r="K4" s="79">
        <v>2</v>
      </c>
      <c r="M4" s="76">
        <v>1</v>
      </c>
      <c r="N4" s="79">
        <v>1.5</v>
      </c>
      <c r="O4" s="79">
        <v>2</v>
      </c>
      <c r="R4" s="115"/>
      <c r="S4" s="128"/>
      <c r="T4" s="129"/>
      <c r="U4" s="129"/>
      <c r="V4" s="129"/>
      <c r="W4" s="129"/>
      <c r="X4" s="129"/>
      <c r="Y4" s="130"/>
    </row>
    <row r="5" spans="1:25" ht="15" thickBot="1" x14ac:dyDescent="0.4">
      <c r="A5" s="28"/>
      <c r="B5" s="32"/>
      <c r="C5" s="32"/>
      <c r="D5" s="33"/>
      <c r="E5" s="77" t="s">
        <v>38</v>
      </c>
      <c r="F5" s="80" t="s">
        <v>14</v>
      </c>
      <c r="G5" s="80" t="s">
        <v>13</v>
      </c>
      <c r="H5" s="57"/>
      <c r="I5" s="77" t="s">
        <v>38</v>
      </c>
      <c r="J5" s="80" t="s">
        <v>14</v>
      </c>
      <c r="K5" s="80" t="s">
        <v>13</v>
      </c>
      <c r="M5" s="77" t="s">
        <v>38</v>
      </c>
      <c r="N5" s="80" t="s">
        <v>14</v>
      </c>
      <c r="O5" s="80" t="s">
        <v>13</v>
      </c>
      <c r="R5" s="131"/>
      <c r="S5" s="134" t="s">
        <v>19</v>
      </c>
      <c r="T5" s="135"/>
      <c r="U5" s="135"/>
      <c r="V5" s="135"/>
      <c r="W5" s="135"/>
      <c r="X5" s="135"/>
      <c r="Y5" s="136"/>
    </row>
    <row r="6" spans="1:25" ht="15.5" thickTop="1" thickBot="1" x14ac:dyDescent="0.4">
      <c r="A6" s="28"/>
      <c r="B6" s="42" t="s">
        <v>83</v>
      </c>
      <c r="C6" s="27"/>
      <c r="D6" s="56"/>
      <c r="E6" s="57"/>
      <c r="F6" s="57"/>
      <c r="G6" s="57"/>
      <c r="H6" s="57"/>
      <c r="I6" s="58">
        <f>SUM(I7:I12)</f>
        <v>16231320</v>
      </c>
      <c r="J6" s="58">
        <f t="shared" ref="J6:K6" si="0">SUM(J7:J12)</f>
        <v>24346980</v>
      </c>
      <c r="K6" s="58">
        <f t="shared" si="0"/>
        <v>32462640</v>
      </c>
      <c r="M6" s="58">
        <f>SUM(M7:M12)</f>
        <v>15799.672935404742</v>
      </c>
      <c r="N6" s="58">
        <f t="shared" ref="N6:O6" si="1">SUM(N7:N12)</f>
        <v>23699.509403107117</v>
      </c>
      <c r="O6" s="58">
        <f t="shared" si="1"/>
        <v>31599.345870809484</v>
      </c>
      <c r="R6" s="132"/>
      <c r="S6" s="137"/>
      <c r="T6" s="138"/>
      <c r="U6" s="138"/>
      <c r="V6" s="138"/>
      <c r="W6" s="138"/>
      <c r="X6" s="138"/>
      <c r="Y6" s="139"/>
    </row>
    <row r="7" spans="1:25" ht="15" thickTop="1" x14ac:dyDescent="0.35">
      <c r="A7" s="26"/>
      <c r="B7" s="26"/>
      <c r="C7" s="29" t="str">
        <f>C29</f>
        <v>In-country and International staff costs</v>
      </c>
      <c r="D7" s="26"/>
      <c r="E7" s="45"/>
      <c r="F7" s="45"/>
      <c r="G7" s="45"/>
      <c r="H7" s="45"/>
      <c r="I7" s="30">
        <v>0</v>
      </c>
      <c r="J7" s="30">
        <v>0</v>
      </c>
      <c r="K7" s="30">
        <v>0</v>
      </c>
      <c r="M7" s="30">
        <v>0</v>
      </c>
      <c r="N7" s="30">
        <v>0</v>
      </c>
      <c r="O7" s="30">
        <v>0</v>
      </c>
      <c r="R7" s="132"/>
      <c r="S7" s="137"/>
      <c r="T7" s="138"/>
      <c r="U7" s="138"/>
      <c r="V7" s="138"/>
      <c r="W7" s="138"/>
      <c r="X7" s="138"/>
      <c r="Y7" s="139"/>
    </row>
    <row r="8" spans="1:25" x14ac:dyDescent="0.35">
      <c r="A8" s="26"/>
      <c r="B8" s="26"/>
      <c r="C8" s="29" t="str">
        <f>C33</f>
        <v>Partnership fees and costs</v>
      </c>
      <c r="D8" s="26"/>
      <c r="E8" s="45"/>
      <c r="F8" s="45"/>
      <c r="G8" s="45"/>
      <c r="H8" s="45"/>
      <c r="I8" s="30">
        <v>0</v>
      </c>
      <c r="J8" s="30">
        <v>0</v>
      </c>
      <c r="K8" s="30">
        <v>0</v>
      </c>
      <c r="M8" s="30">
        <v>0</v>
      </c>
      <c r="N8" s="30">
        <v>0</v>
      </c>
      <c r="O8" s="30">
        <v>0</v>
      </c>
      <c r="R8" s="133"/>
      <c r="S8" s="140"/>
      <c r="T8" s="141"/>
      <c r="U8" s="141"/>
      <c r="V8" s="141"/>
      <c r="W8" s="141"/>
      <c r="X8" s="141"/>
      <c r="Y8" s="142"/>
    </row>
    <row r="9" spans="1:25" x14ac:dyDescent="0.35">
      <c r="A9" s="26"/>
      <c r="B9" s="26"/>
      <c r="C9" s="29" t="str">
        <f>C42</f>
        <v>Training of youth journalists</v>
      </c>
      <c r="D9" s="26"/>
      <c r="E9" s="45"/>
      <c r="F9" s="45"/>
      <c r="G9" s="45"/>
      <c r="H9" s="45"/>
      <c r="I9" s="30">
        <v>0</v>
      </c>
      <c r="J9" s="30">
        <v>0</v>
      </c>
      <c r="K9" s="30">
        <v>0</v>
      </c>
      <c r="M9" s="30">
        <v>0</v>
      </c>
      <c r="N9" s="30">
        <v>0</v>
      </c>
      <c r="O9" s="30">
        <v>0</v>
      </c>
    </row>
    <row r="10" spans="1:25" x14ac:dyDescent="0.35">
      <c r="A10" s="26"/>
      <c r="B10" s="26"/>
      <c r="C10" s="29" t="s">
        <v>51</v>
      </c>
      <c r="D10" s="26"/>
      <c r="E10" s="45"/>
      <c r="F10" s="45"/>
      <c r="G10" s="45"/>
      <c r="H10" s="45"/>
      <c r="I10" s="30">
        <v>0</v>
      </c>
      <c r="J10" s="30">
        <v>0</v>
      </c>
      <c r="K10" s="30">
        <v>0</v>
      </c>
      <c r="M10" s="30">
        <v>0</v>
      </c>
      <c r="N10" s="30">
        <v>0</v>
      </c>
      <c r="O10" s="30">
        <v>0</v>
      </c>
    </row>
    <row r="11" spans="1:25" x14ac:dyDescent="0.35">
      <c r="A11" s="26"/>
      <c r="B11" s="26"/>
      <c r="C11" s="29" t="str">
        <f>C67</f>
        <v>In-country office expenses</v>
      </c>
      <c r="D11" s="26"/>
      <c r="E11" s="45"/>
      <c r="F11" s="45"/>
      <c r="G11" s="45"/>
      <c r="H11" s="45"/>
      <c r="I11" s="30">
        <v>0</v>
      </c>
      <c r="J11" s="30">
        <v>0</v>
      </c>
      <c r="K11" s="30">
        <v>0</v>
      </c>
      <c r="M11" s="30">
        <v>0</v>
      </c>
      <c r="N11" s="30">
        <v>0</v>
      </c>
      <c r="O11" s="30">
        <v>0</v>
      </c>
    </row>
    <row r="12" spans="1:25" x14ac:dyDescent="0.35">
      <c r="A12" s="26"/>
      <c r="B12" s="26"/>
      <c r="C12" s="29" t="str">
        <f>C72</f>
        <v>Once-off costs</v>
      </c>
      <c r="D12" s="26"/>
      <c r="E12" s="45"/>
      <c r="F12" s="45"/>
      <c r="G12" s="45"/>
      <c r="H12" s="45"/>
      <c r="I12" s="30">
        <f>I72</f>
        <v>16231320</v>
      </c>
      <c r="J12" s="30">
        <f t="shared" ref="J12:K12" si="2">J72</f>
        <v>24346980</v>
      </c>
      <c r="K12" s="82">
        <f t="shared" si="2"/>
        <v>32462640</v>
      </c>
      <c r="M12" s="30">
        <f>M72</f>
        <v>15799.672935404742</v>
      </c>
      <c r="N12" s="30">
        <f t="shared" ref="N12:O12" si="3">N72</f>
        <v>23699.509403107117</v>
      </c>
      <c r="O12" s="82">
        <f t="shared" si="3"/>
        <v>31599.345870809484</v>
      </c>
    </row>
    <row r="13" spans="1:25" x14ac:dyDescent="0.35">
      <c r="A13" s="26"/>
      <c r="B13" s="26"/>
      <c r="C13" s="29"/>
      <c r="D13" s="26"/>
      <c r="E13" s="45"/>
      <c r="F13" s="45"/>
      <c r="G13" s="45"/>
      <c r="H13" s="45"/>
      <c r="I13" s="45"/>
      <c r="J13" s="45"/>
      <c r="K13" s="83"/>
      <c r="M13" s="45"/>
      <c r="N13" s="45"/>
      <c r="O13" s="83"/>
    </row>
    <row r="14" spans="1:25" ht="15" thickBot="1" x14ac:dyDescent="0.4">
      <c r="A14" s="26"/>
      <c r="B14" s="42" t="s">
        <v>42</v>
      </c>
      <c r="C14" s="29"/>
      <c r="D14" s="26"/>
      <c r="E14" s="45"/>
      <c r="F14" s="45"/>
      <c r="G14" s="45"/>
      <c r="H14" s="45"/>
      <c r="I14" s="58">
        <f>SUM(I15:I20)</f>
        <v>246243890.80000001</v>
      </c>
      <c r="J14" s="58">
        <f t="shared" ref="J14:K14" si="4">SUM(J15:J20)</f>
        <v>325743676.19999999</v>
      </c>
      <c r="K14" s="58">
        <f t="shared" si="4"/>
        <v>492487781.60000002</v>
      </c>
      <c r="L14" s="71"/>
      <c r="M14" s="58">
        <f>SUM(M15:M20)</f>
        <v>239695.41214032634</v>
      </c>
      <c r="N14" s="58">
        <f t="shared" ref="N14:O14" si="5">SUM(N15:N20)</f>
        <v>317081.02266090416</v>
      </c>
      <c r="O14" s="58">
        <f t="shared" si="5"/>
        <v>479390.82428065268</v>
      </c>
    </row>
    <row r="15" spans="1:25" ht="15" thickTop="1" x14ac:dyDescent="0.35">
      <c r="A15" s="26"/>
      <c r="B15" s="26"/>
      <c r="C15" s="29" t="str">
        <f>C29</f>
        <v>In-country and International staff costs</v>
      </c>
      <c r="D15" s="26"/>
      <c r="E15" s="45"/>
      <c r="F15" s="45"/>
      <c r="G15" s="45"/>
      <c r="H15" s="45"/>
      <c r="I15" s="30">
        <f>I29</f>
        <v>60534000</v>
      </c>
      <c r="J15" s="30">
        <f>J29</f>
        <v>60534000</v>
      </c>
      <c r="K15" s="82">
        <f t="shared" ref="K15" si="6">K29</f>
        <v>121068000</v>
      </c>
      <c r="M15" s="30">
        <f>M29</f>
        <v>58924.191099170661</v>
      </c>
      <c r="N15" s="30">
        <f>N29</f>
        <v>58924.191099170661</v>
      </c>
      <c r="O15" s="82">
        <f t="shared" ref="O15" si="7">O29</f>
        <v>117848.38219834132</v>
      </c>
    </row>
    <row r="16" spans="1:25" x14ac:dyDescent="0.35">
      <c r="A16" s="26"/>
      <c r="B16" s="26"/>
      <c r="C16" s="29" t="str">
        <f>C33</f>
        <v>Partnership fees and costs</v>
      </c>
      <c r="D16" s="26"/>
      <c r="E16" s="45"/>
      <c r="F16" s="45"/>
      <c r="G16" s="45"/>
      <c r="H16" s="45"/>
      <c r="I16" s="30">
        <f>I33</f>
        <v>88996600</v>
      </c>
      <c r="J16" s="30">
        <f t="shared" ref="J16:K16" si="8">J33</f>
        <v>122810772</v>
      </c>
      <c r="K16" s="30">
        <f t="shared" si="8"/>
        <v>177993200</v>
      </c>
      <c r="M16" s="30">
        <f>M33</f>
        <v>86629.8718997002</v>
      </c>
      <c r="N16" s="30">
        <f t="shared" ref="N16:O16" si="9">N33</f>
        <v>119544.8078495503</v>
      </c>
      <c r="O16" s="30">
        <f t="shared" si="9"/>
        <v>173259.7437994004</v>
      </c>
    </row>
    <row r="17" spans="1:17" x14ac:dyDescent="0.35">
      <c r="A17" s="26"/>
      <c r="B17" s="26"/>
      <c r="C17" s="29" t="str">
        <f>C42</f>
        <v>Training of youth journalists</v>
      </c>
      <c r="D17" s="26"/>
      <c r="E17" s="45"/>
      <c r="F17" s="45"/>
      <c r="G17" s="45"/>
      <c r="H17" s="45"/>
      <c r="I17" s="30">
        <f>I42</f>
        <v>21938397.600000001</v>
      </c>
      <c r="J17" s="30">
        <f>J42</f>
        <v>32907596.399999999</v>
      </c>
      <c r="K17" s="82">
        <f t="shared" ref="K17" si="10">K42</f>
        <v>43876795.200000003</v>
      </c>
      <c r="M17" s="30">
        <f>M42</f>
        <v>21354.979558462797</v>
      </c>
      <c r="N17" s="30">
        <f>N42</f>
        <v>32032.469337694194</v>
      </c>
      <c r="O17" s="82">
        <f t="shared" ref="O17" si="11">O42</f>
        <v>42709.959116925595</v>
      </c>
    </row>
    <row r="18" spans="1:17" x14ac:dyDescent="0.35">
      <c r="A18" s="26"/>
      <c r="B18" s="26"/>
      <c r="C18" s="29" t="s">
        <v>51</v>
      </c>
      <c r="D18" s="26"/>
      <c r="E18" s="45"/>
      <c r="F18" s="45"/>
      <c r="G18" s="45"/>
      <c r="H18" s="45"/>
      <c r="I18" s="30">
        <f>I58</f>
        <v>36294423.200000003</v>
      </c>
      <c r="J18" s="30">
        <f>J58</f>
        <v>54441634.799999997</v>
      </c>
      <c r="K18" s="82">
        <f t="shared" ref="K18" si="12">K58</f>
        <v>72588846.400000006</v>
      </c>
      <c r="M18" s="30">
        <f>M58</f>
        <v>35329.228672662852</v>
      </c>
      <c r="N18" s="30">
        <f>N58</f>
        <v>52993.843008994278</v>
      </c>
      <c r="O18" s="82">
        <f t="shared" ref="O18" si="13">O58</f>
        <v>70658.457345325703</v>
      </c>
    </row>
    <row r="19" spans="1:17" x14ac:dyDescent="0.35">
      <c r="A19" s="26"/>
      <c r="B19" s="26"/>
      <c r="C19" s="29" t="str">
        <f>C67</f>
        <v>In-country office expenses</v>
      </c>
      <c r="D19" s="26"/>
      <c r="E19" s="45"/>
      <c r="F19" s="45"/>
      <c r="G19" s="45"/>
      <c r="H19" s="45"/>
      <c r="I19" s="30">
        <f>I67</f>
        <v>22249150</v>
      </c>
      <c r="J19" s="30">
        <f>J67</f>
        <v>30702693</v>
      </c>
      <c r="K19" s="82">
        <f t="shared" ref="K19" si="14">K67</f>
        <v>44498300</v>
      </c>
      <c r="M19" s="30">
        <f>M67</f>
        <v>21657.46797492505</v>
      </c>
      <c r="N19" s="30">
        <f>N67</f>
        <v>29886.201962387575</v>
      </c>
      <c r="O19" s="82">
        <f t="shared" ref="O19" si="15">O67</f>
        <v>43314.9359498501</v>
      </c>
    </row>
    <row r="20" spans="1:17" x14ac:dyDescent="0.35">
      <c r="A20" s="26"/>
      <c r="B20" s="26"/>
      <c r="C20" s="29" t="str">
        <f>C72</f>
        <v>Once-off costs</v>
      </c>
      <c r="D20" s="26"/>
      <c r="E20" s="45"/>
      <c r="F20" s="45"/>
      <c r="G20" s="45"/>
      <c r="H20" s="45"/>
      <c r="I20" s="30">
        <f>I72</f>
        <v>16231320</v>
      </c>
      <c r="J20" s="30">
        <f t="shared" ref="J20:K20" si="16">J72</f>
        <v>24346980</v>
      </c>
      <c r="K20" s="30">
        <f t="shared" si="16"/>
        <v>32462640</v>
      </c>
      <c r="M20" s="30">
        <f>M72</f>
        <v>15799.672935404742</v>
      </c>
      <c r="N20" s="30">
        <f t="shared" ref="N20:O20" si="17">N72</f>
        <v>23699.509403107117</v>
      </c>
      <c r="O20" s="30">
        <f t="shared" si="17"/>
        <v>31599.345870809484</v>
      </c>
    </row>
    <row r="21" spans="1:17" ht="15" thickBot="1" x14ac:dyDescent="0.4">
      <c r="B21" s="60"/>
      <c r="C21" s="61"/>
      <c r="D21" s="62" t="s">
        <v>43</v>
      </c>
      <c r="E21" s="63"/>
      <c r="F21" s="63"/>
      <c r="G21" s="63"/>
      <c r="H21" s="45"/>
      <c r="I21" s="58">
        <f>I14+I6</f>
        <v>262475210.80000001</v>
      </c>
      <c r="J21" s="58">
        <f>J14+J6</f>
        <v>350090656.19999999</v>
      </c>
      <c r="K21" s="58">
        <f>K14+K6</f>
        <v>524950421.60000002</v>
      </c>
      <c r="M21" s="58">
        <f>M14+M6</f>
        <v>255495.0850757311</v>
      </c>
      <c r="N21" s="58">
        <f>N14+N6</f>
        <v>340780.53206401126</v>
      </c>
      <c r="O21" s="58">
        <f>O14+O6</f>
        <v>510990.1701514622</v>
      </c>
    </row>
    <row r="22" spans="1:17" ht="15" thickTop="1" x14ac:dyDescent="0.35">
      <c r="A22" s="26"/>
      <c r="B22" s="26"/>
      <c r="C22" s="29"/>
      <c r="D22" s="26"/>
      <c r="E22" s="45"/>
      <c r="F22" s="45"/>
      <c r="G22" s="45"/>
      <c r="H22" s="45"/>
      <c r="I22" s="55"/>
      <c r="J22" s="55"/>
      <c r="K22" s="84"/>
      <c r="M22" s="55"/>
      <c r="N22" s="55"/>
      <c r="O22" s="84"/>
    </row>
    <row r="23" spans="1:17" x14ac:dyDescent="0.35">
      <c r="A23" s="26"/>
      <c r="B23" s="49"/>
      <c r="C23" s="50"/>
      <c r="D23" s="50"/>
      <c r="E23" s="51"/>
      <c r="F23" s="51"/>
      <c r="G23" s="51"/>
      <c r="H23" s="51"/>
      <c r="I23" s="52"/>
      <c r="J23" s="52"/>
      <c r="K23" s="85"/>
      <c r="M23" s="52"/>
      <c r="N23" s="52"/>
      <c r="O23" s="85"/>
    </row>
    <row r="24" spans="1:17" x14ac:dyDescent="0.35">
      <c r="A24" s="26"/>
      <c r="B24" s="29" t="s">
        <v>68</v>
      </c>
      <c r="E24" s="53">
        <v>7</v>
      </c>
      <c r="F24" s="53">
        <f>E24*F4</f>
        <v>10.5</v>
      </c>
      <c r="G24" s="53">
        <f>E24*G4</f>
        <v>14</v>
      </c>
      <c r="I24" s="59">
        <f>I21/E24</f>
        <v>37496458.68571429</v>
      </c>
      <c r="J24" s="59">
        <f>J21/F24</f>
        <v>33341967.257142857</v>
      </c>
      <c r="K24" s="59">
        <f>K21/G24</f>
        <v>37496458.68571429</v>
      </c>
      <c r="M24" s="59">
        <f>M21/E24</f>
        <v>36499.297867961584</v>
      </c>
      <c r="N24" s="59">
        <f t="shared" ref="N24:O24" si="18">N21/F24</f>
        <v>32455.288768001072</v>
      </c>
      <c r="O24" s="59">
        <f t="shared" si="18"/>
        <v>36499.297867961584</v>
      </c>
      <c r="P24" s="86" t="s">
        <v>70</v>
      </c>
      <c r="Q24" s="86"/>
    </row>
    <row r="25" spans="1:17" x14ac:dyDescent="0.35">
      <c r="A25" s="26"/>
      <c r="B25" s="29" t="s">
        <v>72</v>
      </c>
      <c r="E25" s="53">
        <v>10</v>
      </c>
      <c r="F25" s="53">
        <v>10</v>
      </c>
      <c r="G25" s="53">
        <v>10</v>
      </c>
      <c r="I25" s="59">
        <f>I21/(E24*E25)</f>
        <v>3749645.8685714286</v>
      </c>
      <c r="J25" s="59">
        <f t="shared" ref="J25:K25" si="19">J21/(F24*F25)</f>
        <v>3334196.7257142854</v>
      </c>
      <c r="K25" s="59">
        <f t="shared" si="19"/>
        <v>3749645.8685714286</v>
      </c>
      <c r="M25" s="59">
        <f>M21/(E25*E24)</f>
        <v>3649.9297867961586</v>
      </c>
      <c r="N25" s="59">
        <f t="shared" ref="N25:O25" si="20">N21/(F25*F24)</f>
        <v>3245.5288768001074</v>
      </c>
      <c r="O25" s="59">
        <f t="shared" si="20"/>
        <v>3649.9297867961586</v>
      </c>
      <c r="P25" s="86" t="s">
        <v>82</v>
      </c>
      <c r="Q25" s="86"/>
    </row>
    <row r="26" spans="1:17" x14ac:dyDescent="0.35">
      <c r="B26" s="29" t="s">
        <v>73</v>
      </c>
      <c r="E26" s="53">
        <v>20</v>
      </c>
      <c r="F26" s="53">
        <v>20</v>
      </c>
      <c r="G26" s="53">
        <v>20</v>
      </c>
      <c r="I26" s="72"/>
      <c r="J26" s="72"/>
      <c r="K26" s="72"/>
      <c r="L26" s="86"/>
      <c r="M26" s="72"/>
      <c r="N26" s="72"/>
      <c r="O26" s="72"/>
    </row>
    <row r="27" spans="1:17" x14ac:dyDescent="0.35">
      <c r="C27" s="29"/>
      <c r="E27" s="45"/>
      <c r="F27" s="45"/>
      <c r="G27" s="45"/>
      <c r="I27" s="72"/>
      <c r="J27" s="72"/>
      <c r="K27" s="72"/>
      <c r="L27" s="86"/>
      <c r="M27" s="72"/>
      <c r="N27" s="72"/>
      <c r="O27" s="72"/>
    </row>
    <row r="28" spans="1:17" x14ac:dyDescent="0.35">
      <c r="B28" s="43"/>
      <c r="C28" s="43"/>
      <c r="D28" s="43"/>
      <c r="E28" s="43"/>
      <c r="F28" s="43"/>
      <c r="G28" s="43"/>
      <c r="H28" s="44"/>
      <c r="I28" s="43"/>
      <c r="J28" s="43"/>
      <c r="K28" s="43"/>
      <c r="L28" s="29"/>
      <c r="M28" s="43"/>
      <c r="N28" s="43"/>
      <c r="O28" s="43"/>
    </row>
    <row r="29" spans="1:17" ht="15" thickBot="1" x14ac:dyDescent="0.4">
      <c r="B29" s="67">
        <v>1</v>
      </c>
      <c r="C29" s="68" t="s">
        <v>90</v>
      </c>
      <c r="D29" s="68"/>
      <c r="E29" s="70"/>
      <c r="G29" s="68"/>
      <c r="H29" s="68"/>
      <c r="I29" s="58">
        <f>SUM(I30)</f>
        <v>60534000</v>
      </c>
      <c r="J29" s="58">
        <f t="shared" ref="J29:K29" si="21">SUM(J30)</f>
        <v>60534000</v>
      </c>
      <c r="K29" s="58">
        <f t="shared" si="21"/>
        <v>121068000</v>
      </c>
      <c r="L29" s="88"/>
      <c r="M29" s="58">
        <f>SUM(M30)</f>
        <v>58924.191099170661</v>
      </c>
      <c r="N29" s="58">
        <f t="shared" ref="N29:O29" si="22">SUM(N30)</f>
        <v>58924.191099170661</v>
      </c>
      <c r="O29" s="58">
        <f t="shared" si="22"/>
        <v>117848.38219834132</v>
      </c>
    </row>
    <row r="30" spans="1:17" ht="15" thickTop="1" x14ac:dyDescent="0.35">
      <c r="C30" s="29" t="s">
        <v>98</v>
      </c>
      <c r="E30" s="30">
        <f>ROUNDDOWN(E24/7,0)</f>
        <v>1</v>
      </c>
      <c r="F30" s="30">
        <f>ROUNDDOWN(F24/7,0)</f>
        <v>1</v>
      </c>
      <c r="G30" s="30">
        <f>ROUNDDOWN(G24/7,0)</f>
        <v>2</v>
      </c>
      <c r="H30" s="31"/>
      <c r="I30" s="30">
        <f>E30*GenAssumptions!D10</f>
        <v>60534000</v>
      </c>
      <c r="J30" s="30">
        <f>F30*GenAssumptions!E10</f>
        <v>60534000</v>
      </c>
      <c r="K30" s="30">
        <f>G30*GenAssumptions!F10</f>
        <v>121068000</v>
      </c>
      <c r="L30" s="29"/>
      <c r="M30" s="30">
        <f>I30/$O$1</f>
        <v>58924.191099170661</v>
      </c>
      <c r="N30" s="30">
        <f>J30/$O$1</f>
        <v>58924.191099170661</v>
      </c>
      <c r="O30" s="30">
        <f>K30/$O$1</f>
        <v>117848.38219834132</v>
      </c>
    </row>
    <row r="31" spans="1:17" x14ac:dyDescent="0.35">
      <c r="C31" s="29"/>
      <c r="E31" s="45"/>
      <c r="F31" s="45"/>
      <c r="G31" s="45"/>
      <c r="H31" s="31"/>
      <c r="I31" s="45"/>
      <c r="J31" s="45"/>
      <c r="K31" s="45"/>
      <c r="L31" s="29"/>
      <c r="M31" s="45"/>
      <c r="N31" s="45"/>
      <c r="O31" s="45"/>
    </row>
    <row r="32" spans="1:17" x14ac:dyDescent="0.35">
      <c r="B32" s="43"/>
      <c r="C32" s="43"/>
      <c r="D32" s="43"/>
      <c r="E32" s="43"/>
      <c r="F32" s="43"/>
      <c r="G32" s="43"/>
      <c r="H32" s="44"/>
      <c r="I32" s="43"/>
      <c r="J32" s="43"/>
      <c r="K32" s="43"/>
      <c r="L32" s="29"/>
      <c r="M32" s="43"/>
      <c r="N32" s="43"/>
      <c r="O32" s="43"/>
    </row>
    <row r="33" spans="2:15" ht="15" thickBot="1" x14ac:dyDescent="0.4">
      <c r="B33" s="67">
        <v>2</v>
      </c>
      <c r="C33" s="68" t="s">
        <v>91</v>
      </c>
      <c r="D33" s="68"/>
      <c r="E33" s="70"/>
      <c r="G33" s="68"/>
      <c r="H33" s="68"/>
      <c r="I33" s="58">
        <f>SUM(I34:I39)</f>
        <v>88996600</v>
      </c>
      <c r="J33" s="58">
        <f t="shared" ref="J33:K33" si="23">SUM(J34:J39)</f>
        <v>122810772</v>
      </c>
      <c r="K33" s="58">
        <f t="shared" si="23"/>
        <v>177993200</v>
      </c>
      <c r="L33" s="29"/>
      <c r="M33" s="58">
        <f>SUM(M34:M39)</f>
        <v>86629.8718997002</v>
      </c>
      <c r="N33" s="58">
        <f t="shared" ref="N33:O33" si="24">SUM(N34:N39)</f>
        <v>119544.8078495503</v>
      </c>
      <c r="O33" s="58">
        <f t="shared" si="24"/>
        <v>173259.7437994004</v>
      </c>
    </row>
    <row r="34" spans="2:15" ht="15" thickTop="1" x14ac:dyDescent="0.35">
      <c r="C34" s="29" t="s">
        <v>65</v>
      </c>
      <c r="E34" s="30">
        <f>ROUNDDOWN(E24/7,0)</f>
        <v>1</v>
      </c>
      <c r="F34" s="30">
        <f>ROUNDDOWN(F24/7,0)</f>
        <v>1</v>
      </c>
      <c r="G34" s="30">
        <f>ROUNDDOWN(G24/7,0)</f>
        <v>2</v>
      </c>
      <c r="H34" s="31"/>
      <c r="I34" s="30">
        <f>E34*GenAssumptions!D11</f>
        <v>15820728</v>
      </c>
      <c r="J34" s="30">
        <f>F34*GenAssumptions!E11</f>
        <v>15820728</v>
      </c>
      <c r="K34" s="30">
        <f>G34*GenAssumptions!F11</f>
        <v>31641456</v>
      </c>
      <c r="M34" s="30">
        <f t="shared" ref="M34:O39" si="25">I34/$O$1</f>
        <v>15400.000000000002</v>
      </c>
      <c r="N34" s="30">
        <f t="shared" si="25"/>
        <v>15400.000000000002</v>
      </c>
      <c r="O34" s="30">
        <f t="shared" si="25"/>
        <v>30800.000000000004</v>
      </c>
    </row>
    <row r="35" spans="2:15" x14ac:dyDescent="0.35">
      <c r="C35" s="29" t="s">
        <v>66</v>
      </c>
      <c r="E35" s="30">
        <f>ROUNDDOWN(E24/7,0)</f>
        <v>1</v>
      </c>
      <c r="F35" s="30">
        <f>ROUNDDOWN(F24/7,0)</f>
        <v>1</v>
      </c>
      <c r="G35" s="30">
        <f>ROUNDDOWN(G24/7,0)</f>
        <v>2</v>
      </c>
      <c r="I35" s="30">
        <f>E35*GenAssumptions!D12</f>
        <v>5547528</v>
      </c>
      <c r="J35" s="30">
        <f>F35*GenAssumptions!E12</f>
        <v>5547528</v>
      </c>
      <c r="K35" s="30">
        <f>G35*GenAssumptions!F12</f>
        <v>11095056</v>
      </c>
      <c r="M35" s="30">
        <f t="shared" si="25"/>
        <v>5400</v>
      </c>
      <c r="N35" s="30">
        <f t="shared" si="25"/>
        <v>5400</v>
      </c>
      <c r="O35" s="30">
        <f t="shared" si="25"/>
        <v>10800</v>
      </c>
    </row>
    <row r="36" spans="2:15" x14ac:dyDescent="0.35">
      <c r="C36" s="29" t="s">
        <v>87</v>
      </c>
      <c r="E36" s="30">
        <f>E24</f>
        <v>7</v>
      </c>
      <c r="F36" s="30">
        <f t="shared" ref="F36:G36" si="26">F24</f>
        <v>10.5</v>
      </c>
      <c r="G36" s="30">
        <f t="shared" si="26"/>
        <v>14</v>
      </c>
      <c r="I36" s="30">
        <f>E36*GenAssumptions!D13</f>
        <v>2154600</v>
      </c>
      <c r="J36" s="30">
        <f>F36*GenAssumptions!E13</f>
        <v>3231900</v>
      </c>
      <c r="K36" s="30">
        <f>G36*GenAssumptions!F13</f>
        <v>4309200</v>
      </c>
      <c r="M36" s="30">
        <f t="shared" si="25"/>
        <v>2097.3017170891253</v>
      </c>
      <c r="N36" s="30">
        <f t="shared" si="25"/>
        <v>3145.952575633688</v>
      </c>
      <c r="O36" s="30">
        <f t="shared" si="25"/>
        <v>4194.6034341782506</v>
      </c>
    </row>
    <row r="37" spans="2:15" x14ac:dyDescent="0.35">
      <c r="C37" s="29" t="s">
        <v>67</v>
      </c>
      <c r="E37" s="30">
        <f>E24*E25</f>
        <v>70</v>
      </c>
      <c r="F37" s="30">
        <f>F24*F25</f>
        <v>105</v>
      </c>
      <c r="G37" s="30">
        <f>G24*G25</f>
        <v>140</v>
      </c>
      <c r="I37" s="30">
        <f>E37*GenAssumptions!D14</f>
        <v>17500000</v>
      </c>
      <c r="J37" s="30">
        <f>F37*GenAssumptions!E14</f>
        <v>26250000</v>
      </c>
      <c r="K37" s="30">
        <f>G37*GenAssumptions!F14</f>
        <v>35000000</v>
      </c>
      <c r="L37" s="34"/>
      <c r="M37" s="30">
        <f t="shared" si="25"/>
        <v>17034.614336331426</v>
      </c>
      <c r="N37" s="30">
        <f t="shared" si="25"/>
        <v>25551.921504497139</v>
      </c>
      <c r="O37" s="30">
        <f t="shared" si="25"/>
        <v>34069.228672662852</v>
      </c>
    </row>
    <row r="38" spans="2:15" x14ac:dyDescent="0.35">
      <c r="C38" s="29" t="s">
        <v>69</v>
      </c>
      <c r="E38" s="30">
        <f>E24</f>
        <v>7</v>
      </c>
      <c r="F38" s="30">
        <f>F24</f>
        <v>10.5</v>
      </c>
      <c r="G38" s="30">
        <f>G24</f>
        <v>14</v>
      </c>
      <c r="I38" s="30">
        <f>E38*GenAssumptions!D15</f>
        <v>4826304</v>
      </c>
      <c r="J38" s="30">
        <f>F38*GenAssumptions!E15</f>
        <v>7239456</v>
      </c>
      <c r="K38" s="30">
        <f>G38*GenAssumptions!F15</f>
        <v>9652608</v>
      </c>
      <c r="L38" s="29"/>
      <c r="M38" s="30">
        <f t="shared" si="25"/>
        <v>4697.9558462796404</v>
      </c>
      <c r="N38" s="30">
        <f t="shared" si="25"/>
        <v>7046.933769419461</v>
      </c>
      <c r="O38" s="30">
        <f t="shared" si="25"/>
        <v>9395.9116925592807</v>
      </c>
    </row>
    <row r="39" spans="2:15" x14ac:dyDescent="0.35">
      <c r="C39" s="96" t="s">
        <v>103</v>
      </c>
      <c r="D39" s="34"/>
      <c r="E39" s="97">
        <f>E24*E26</f>
        <v>140</v>
      </c>
      <c r="F39" s="97">
        <f>F24*F26</f>
        <v>210</v>
      </c>
      <c r="G39" s="97">
        <f>G24*G26</f>
        <v>280</v>
      </c>
      <c r="H39" s="34"/>
      <c r="I39" s="97">
        <f>E39*GenAssumptions!D16</f>
        <v>43147440</v>
      </c>
      <c r="J39" s="97">
        <f>F39*GenAssumptions!E16</f>
        <v>64721160</v>
      </c>
      <c r="K39" s="97">
        <f>G39*GenAssumptions!F16</f>
        <v>86294880</v>
      </c>
      <c r="L39" s="96"/>
      <c r="M39" s="97">
        <f t="shared" si="25"/>
        <v>42000</v>
      </c>
      <c r="N39" s="97">
        <f t="shared" si="25"/>
        <v>63000.000000000007</v>
      </c>
      <c r="O39" s="97">
        <f t="shared" si="25"/>
        <v>84000</v>
      </c>
    </row>
    <row r="40" spans="2:15" x14ac:dyDescent="0.35">
      <c r="C40" s="29"/>
      <c r="E40" s="69"/>
      <c r="F40" s="69"/>
      <c r="G40" s="69"/>
      <c r="I40" s="45"/>
      <c r="J40" s="45"/>
      <c r="K40" s="45"/>
      <c r="L40" s="29"/>
      <c r="M40" s="45"/>
      <c r="N40" s="45"/>
      <c r="O40" s="45"/>
    </row>
    <row r="41" spans="2:15" x14ac:dyDescent="0.35">
      <c r="B41" s="43"/>
      <c r="C41" s="43"/>
      <c r="D41" s="43"/>
      <c r="E41" s="43"/>
      <c r="F41" s="43"/>
      <c r="G41" s="43"/>
      <c r="H41" s="44"/>
      <c r="I41" s="43"/>
      <c r="J41" s="43"/>
      <c r="K41" s="43"/>
      <c r="L41" s="29"/>
      <c r="M41" s="43"/>
      <c r="N41" s="43"/>
      <c r="O41" s="43"/>
    </row>
    <row r="42" spans="2:15" ht="15" thickBot="1" x14ac:dyDescent="0.4">
      <c r="B42" s="67">
        <v>3</v>
      </c>
      <c r="C42" s="68" t="s">
        <v>71</v>
      </c>
      <c r="D42" s="68"/>
      <c r="E42" s="68"/>
      <c r="F42" s="68"/>
      <c r="G42" s="68"/>
      <c r="H42" s="68"/>
      <c r="I42" s="58">
        <f>SUM(I49:I55)</f>
        <v>21938397.600000001</v>
      </c>
      <c r="J42" s="58">
        <f>SUM(J49:J55)</f>
        <v>32907596.399999999</v>
      </c>
      <c r="K42" s="58">
        <f>SUM(K49:K55)</f>
        <v>43876795.200000003</v>
      </c>
      <c r="L42" s="90"/>
      <c r="M42" s="58">
        <f>SUM(M49:M55)</f>
        <v>21354.979558462797</v>
      </c>
      <c r="N42" s="58">
        <f>SUM(N49:N55)</f>
        <v>32032.469337694194</v>
      </c>
      <c r="O42" s="58">
        <f>SUM(O49:O55)</f>
        <v>42709.959116925595</v>
      </c>
    </row>
    <row r="43" spans="2:15" ht="15" thickTop="1" x14ac:dyDescent="0.35">
      <c r="C43" s="41" t="s">
        <v>55</v>
      </c>
      <c r="D43" s="39"/>
      <c r="E43" s="48">
        <v>4</v>
      </c>
      <c r="F43" s="48">
        <v>4</v>
      </c>
      <c r="G43" s="48">
        <v>4</v>
      </c>
      <c r="H43" s="46"/>
      <c r="I43" s="47"/>
      <c r="J43" s="47"/>
      <c r="K43" s="47"/>
      <c r="L43" s="29"/>
      <c r="M43" s="47"/>
      <c r="N43" s="47"/>
      <c r="O43" s="47"/>
    </row>
    <row r="44" spans="2:15" x14ac:dyDescent="0.35">
      <c r="C44" s="41" t="s">
        <v>54</v>
      </c>
      <c r="D44" s="39"/>
      <c r="E44" s="48">
        <v>30</v>
      </c>
      <c r="F44" s="48">
        <v>30</v>
      </c>
      <c r="G44" s="48">
        <v>30</v>
      </c>
      <c r="H44" s="46"/>
      <c r="I44" s="47"/>
      <c r="J44" s="47"/>
      <c r="K44" s="47"/>
      <c r="L44" s="29"/>
      <c r="M44" s="47"/>
      <c r="N44" s="47"/>
      <c r="O44" s="47"/>
    </row>
    <row r="45" spans="2:15" x14ac:dyDescent="0.35">
      <c r="C45" s="41" t="s">
        <v>104</v>
      </c>
      <c r="D45" s="39"/>
      <c r="E45" s="48">
        <v>3</v>
      </c>
      <c r="F45" s="48">
        <v>3</v>
      </c>
      <c r="G45" s="48">
        <v>3</v>
      </c>
      <c r="H45" s="46"/>
      <c r="I45" s="47"/>
      <c r="J45" s="47"/>
      <c r="K45" s="47"/>
      <c r="L45" s="29"/>
      <c r="M45" s="47"/>
      <c r="N45" s="47"/>
      <c r="O45" s="47"/>
    </row>
    <row r="46" spans="2:15" x14ac:dyDescent="0.35">
      <c r="C46" s="41" t="s">
        <v>50</v>
      </c>
      <c r="D46" s="39"/>
      <c r="E46" s="30">
        <f>E24*E43*E45</f>
        <v>84</v>
      </c>
      <c r="F46" s="30">
        <f t="shared" ref="F46:G46" si="27">F24*F43*F45</f>
        <v>126</v>
      </c>
      <c r="G46" s="30">
        <f t="shared" si="27"/>
        <v>168</v>
      </c>
      <c r="H46" s="46"/>
      <c r="I46" s="47"/>
      <c r="J46" s="47"/>
      <c r="K46" s="47"/>
      <c r="L46" s="29"/>
      <c r="M46" s="47"/>
      <c r="N46" s="47"/>
      <c r="O46" s="47"/>
    </row>
    <row r="47" spans="2:15" x14ac:dyDescent="0.35">
      <c r="C47" s="41" t="s">
        <v>74</v>
      </c>
      <c r="D47" s="39"/>
      <c r="E47" s="48">
        <v>1</v>
      </c>
      <c r="F47" s="48">
        <v>1</v>
      </c>
      <c r="G47" s="48">
        <v>1</v>
      </c>
      <c r="H47" s="46"/>
      <c r="I47" s="47"/>
      <c r="J47" s="47"/>
      <c r="K47" s="47"/>
      <c r="L47" s="29"/>
      <c r="M47" s="47"/>
      <c r="N47" s="47"/>
      <c r="O47" s="47"/>
    </row>
    <row r="48" spans="2:15" ht="26.5" x14ac:dyDescent="0.35">
      <c r="C48" s="117" t="s">
        <v>105</v>
      </c>
      <c r="D48" s="39"/>
      <c r="E48" s="30">
        <f>E24*E44</f>
        <v>210</v>
      </c>
      <c r="F48" s="30">
        <f t="shared" ref="F48:G48" si="28">F24*F44</f>
        <v>315</v>
      </c>
      <c r="G48" s="30">
        <f t="shared" si="28"/>
        <v>420</v>
      </c>
      <c r="H48" s="46"/>
      <c r="I48" s="47"/>
      <c r="J48" s="47"/>
      <c r="K48" s="47"/>
      <c r="L48" s="29"/>
      <c r="M48" s="47"/>
      <c r="N48" s="47"/>
      <c r="O48" s="47"/>
    </row>
    <row r="49" spans="2:17" x14ac:dyDescent="0.35">
      <c r="C49" s="41" t="s">
        <v>32</v>
      </c>
      <c r="D49" s="39"/>
      <c r="E49" s="30">
        <f>E46</f>
        <v>84</v>
      </c>
      <c r="F49" s="30">
        <f>F46</f>
        <v>126</v>
      </c>
      <c r="G49" s="30">
        <f t="shared" ref="G49" si="29">G46</f>
        <v>168</v>
      </c>
      <c r="H49" s="39"/>
      <c r="I49" s="30">
        <f>E49*GenAssumptions!D36</f>
        <v>3883269.5999999996</v>
      </c>
      <c r="J49" s="30">
        <f>F49*GenAssumptions!E36</f>
        <v>5824904.3999999994</v>
      </c>
      <c r="K49" s="30">
        <f>G49*GenAssumptions!F36</f>
        <v>7766539.1999999993</v>
      </c>
      <c r="L49" s="29"/>
      <c r="M49" s="30">
        <f t="shared" ref="M49:O50" si="30">I49/$O$1</f>
        <v>3780</v>
      </c>
      <c r="N49" s="30">
        <f t="shared" si="30"/>
        <v>5670</v>
      </c>
      <c r="O49" s="30">
        <f t="shared" si="30"/>
        <v>7560</v>
      </c>
    </row>
    <row r="50" spans="2:17" x14ac:dyDescent="0.35">
      <c r="C50" s="41" t="s">
        <v>23</v>
      </c>
      <c r="D50" s="39"/>
      <c r="E50" s="30">
        <f>E48</f>
        <v>210</v>
      </c>
      <c r="F50" s="30">
        <f t="shared" ref="F50:G50" si="31">F48</f>
        <v>315</v>
      </c>
      <c r="G50" s="30">
        <f t="shared" si="31"/>
        <v>420</v>
      </c>
      <c r="H50" s="39"/>
      <c r="I50" s="30">
        <f>E50*GenAssumptions!D39</f>
        <v>6300000</v>
      </c>
      <c r="J50" s="30">
        <f>F50*GenAssumptions!E39</f>
        <v>9450000</v>
      </c>
      <c r="K50" s="30">
        <f>G50*GenAssumptions!F39</f>
        <v>12600000</v>
      </c>
      <c r="L50" s="29"/>
      <c r="M50" s="30">
        <f t="shared" si="30"/>
        <v>6132.4611610793136</v>
      </c>
      <c r="N50" s="30">
        <f t="shared" si="30"/>
        <v>9198.6917416189699</v>
      </c>
      <c r="O50" s="30">
        <f t="shared" si="30"/>
        <v>12264.922322158627</v>
      </c>
    </row>
    <row r="51" spans="2:17" x14ac:dyDescent="0.35">
      <c r="C51" s="41" t="s">
        <v>85</v>
      </c>
      <c r="D51" s="39"/>
      <c r="E51" s="48">
        <v>20</v>
      </c>
      <c r="F51" s="48">
        <v>20</v>
      </c>
      <c r="G51" s="48">
        <v>20</v>
      </c>
      <c r="H51" s="39"/>
      <c r="I51" s="45"/>
      <c r="J51" s="45"/>
      <c r="K51" s="45"/>
      <c r="L51" s="29"/>
      <c r="M51" s="45"/>
      <c r="N51" s="45"/>
      <c r="O51" s="45"/>
    </row>
    <row r="52" spans="2:17" x14ac:dyDescent="0.35">
      <c r="C52" s="41" t="s">
        <v>84</v>
      </c>
      <c r="D52" s="39"/>
      <c r="E52" s="30">
        <f>E48*E51</f>
        <v>4200</v>
      </c>
      <c r="F52" s="30">
        <f t="shared" ref="F52:G52" si="32">F48*F51</f>
        <v>6300</v>
      </c>
      <c r="G52" s="30">
        <f t="shared" si="32"/>
        <v>8400</v>
      </c>
      <c r="H52" s="39"/>
      <c r="I52" s="30">
        <f>E52*GenAssumptions!D50</f>
        <v>1091328</v>
      </c>
      <c r="J52" s="30">
        <f>F52*GenAssumptions!E50</f>
        <v>1636991.9999999998</v>
      </c>
      <c r="K52" s="30">
        <f>G52*GenAssumptions!F50</f>
        <v>2182656</v>
      </c>
      <c r="L52" s="29"/>
      <c r="M52" s="30">
        <f t="shared" ref="M52:O55" si="33">I52/$O$1</f>
        <v>1062.3058053965658</v>
      </c>
      <c r="N52" s="30">
        <f t="shared" si="33"/>
        <v>1593.4587080948486</v>
      </c>
      <c r="O52" s="30">
        <f t="shared" si="33"/>
        <v>2124.6116107931316</v>
      </c>
    </row>
    <row r="53" spans="2:17" x14ac:dyDescent="0.35">
      <c r="C53" s="41" t="s">
        <v>39</v>
      </c>
      <c r="D53" s="39"/>
      <c r="E53" s="30">
        <f>E46</f>
        <v>84</v>
      </c>
      <c r="F53" s="30">
        <f t="shared" ref="F53:G53" si="34">F46</f>
        <v>126</v>
      </c>
      <c r="G53" s="30">
        <f t="shared" si="34"/>
        <v>168</v>
      </c>
      <c r="H53" s="39"/>
      <c r="I53" s="30">
        <f>E53*GenAssumptions!D28</f>
        <v>5644800</v>
      </c>
      <c r="J53" s="30">
        <f>F53*GenAssumptions!E28</f>
        <v>8467200</v>
      </c>
      <c r="K53" s="30">
        <f>G53*GenAssumptions!F28</f>
        <v>11289600</v>
      </c>
      <c r="L53" s="29"/>
      <c r="M53" s="30">
        <f t="shared" si="33"/>
        <v>5494.6852003270651</v>
      </c>
      <c r="N53" s="30">
        <f t="shared" si="33"/>
        <v>8242.0278004905977</v>
      </c>
      <c r="O53" s="30">
        <f t="shared" si="33"/>
        <v>10989.37040065413</v>
      </c>
    </row>
    <row r="54" spans="2:17" x14ac:dyDescent="0.35">
      <c r="C54" s="41" t="s">
        <v>34</v>
      </c>
      <c r="D54" s="39"/>
      <c r="E54" s="30">
        <f>E46*E47</f>
        <v>84</v>
      </c>
      <c r="F54" s="30">
        <f>F46*F47</f>
        <v>126</v>
      </c>
      <c r="G54" s="95">
        <f t="shared" ref="G54" si="35">G46*G47</f>
        <v>168</v>
      </c>
      <c r="H54" s="39"/>
      <c r="I54" s="30">
        <f>E54*GenAssumptions!D30</f>
        <v>4704000</v>
      </c>
      <c r="J54" s="30">
        <f>F54*GenAssumptions!E30</f>
        <v>7056000</v>
      </c>
      <c r="K54" s="30">
        <f>G54*GenAssumptions!F30</f>
        <v>9408000</v>
      </c>
      <c r="M54" s="30">
        <f t="shared" si="33"/>
        <v>4578.9043336058876</v>
      </c>
      <c r="N54" s="30">
        <f t="shared" si="33"/>
        <v>6868.3565004088314</v>
      </c>
      <c r="O54" s="30">
        <f t="shared" si="33"/>
        <v>9157.8086672117752</v>
      </c>
      <c r="P54" s="54"/>
      <c r="Q54" s="54"/>
    </row>
    <row r="55" spans="2:17" x14ac:dyDescent="0.35">
      <c r="C55" s="41" t="s">
        <v>36</v>
      </c>
      <c r="D55" s="39"/>
      <c r="E55" s="30">
        <f>E48</f>
        <v>210</v>
      </c>
      <c r="F55" s="30">
        <f>F48</f>
        <v>315</v>
      </c>
      <c r="G55" s="30">
        <f>G48</f>
        <v>420</v>
      </c>
      <c r="H55" s="39"/>
      <c r="I55" s="30">
        <f>E55*GenAssumptions!D41</f>
        <v>315000</v>
      </c>
      <c r="J55" s="30">
        <f>F55*GenAssumptions!E41</f>
        <v>472500</v>
      </c>
      <c r="K55" s="30">
        <f>G55*GenAssumptions!F41</f>
        <v>630000</v>
      </c>
      <c r="M55" s="30">
        <f t="shared" si="33"/>
        <v>306.62305805396568</v>
      </c>
      <c r="N55" s="30">
        <f t="shared" si="33"/>
        <v>459.93458708094852</v>
      </c>
      <c r="O55" s="30">
        <f t="shared" si="33"/>
        <v>613.24611610793136</v>
      </c>
    </row>
    <row r="56" spans="2:17" x14ac:dyDescent="0.35">
      <c r="I56" s="35"/>
      <c r="J56" s="35"/>
      <c r="K56" s="35"/>
      <c r="L56" s="34"/>
      <c r="M56" s="35"/>
      <c r="N56" s="35"/>
      <c r="O56" s="35"/>
    </row>
    <row r="57" spans="2:17" x14ac:dyDescent="0.35">
      <c r="B57" s="43"/>
      <c r="C57" s="43"/>
      <c r="D57" s="43"/>
      <c r="E57" s="43"/>
      <c r="F57" s="43"/>
      <c r="G57" s="43"/>
      <c r="H57" s="44"/>
      <c r="I57" s="43"/>
      <c r="J57" s="43"/>
      <c r="K57" s="43"/>
      <c r="L57" s="34"/>
      <c r="M57" s="43"/>
      <c r="N57" s="43"/>
      <c r="O57" s="43"/>
    </row>
    <row r="58" spans="2:17" ht="15" thickBot="1" x14ac:dyDescent="0.4">
      <c r="B58" s="67">
        <v>4</v>
      </c>
      <c r="C58" s="68" t="s">
        <v>75</v>
      </c>
      <c r="D58" s="68"/>
      <c r="E58" s="68"/>
      <c r="F58" s="68"/>
      <c r="G58" s="68"/>
      <c r="H58" s="68"/>
      <c r="I58" s="58">
        <f>SUM(I63:I64)</f>
        <v>36294423.200000003</v>
      </c>
      <c r="J58" s="58">
        <f>SUM(J63:J64)</f>
        <v>54441634.799999997</v>
      </c>
      <c r="K58" s="58">
        <f>SUM(K63:K64)</f>
        <v>72588846.400000006</v>
      </c>
      <c r="L58" s="91"/>
      <c r="M58" s="58">
        <f>SUM(M63:M64)</f>
        <v>35329.228672662852</v>
      </c>
      <c r="N58" s="58">
        <f>SUM(N63:N64)</f>
        <v>52993.843008994278</v>
      </c>
      <c r="O58" s="58">
        <f>SUM(O63:O64)</f>
        <v>70658.457345325703</v>
      </c>
      <c r="P58" s="71"/>
    </row>
    <row r="59" spans="2:17" ht="15" thickTop="1" x14ac:dyDescent="0.35">
      <c r="C59" s="41" t="s">
        <v>78</v>
      </c>
      <c r="D59" s="39"/>
      <c r="E59" s="48">
        <v>4</v>
      </c>
      <c r="F59" s="48">
        <v>4</v>
      </c>
      <c r="G59" s="48">
        <v>4</v>
      </c>
      <c r="H59" s="46"/>
      <c r="I59" s="47"/>
      <c r="J59" s="47"/>
      <c r="K59" s="47"/>
      <c r="M59" s="47"/>
      <c r="N59" s="47"/>
      <c r="O59" s="47"/>
    </row>
    <row r="60" spans="2:17" x14ac:dyDescent="0.35">
      <c r="C60" s="41" t="s">
        <v>77</v>
      </c>
      <c r="D60" s="39"/>
      <c r="E60" s="30">
        <f>E59*E24</f>
        <v>28</v>
      </c>
      <c r="F60" s="30">
        <f>F59*F24</f>
        <v>42</v>
      </c>
      <c r="G60" s="30">
        <f>G59*G24</f>
        <v>56</v>
      </c>
      <c r="H60" s="46"/>
      <c r="I60" s="47"/>
      <c r="J60" s="47"/>
      <c r="K60" s="47"/>
      <c r="M60" s="47"/>
      <c r="N60" s="47"/>
      <c r="O60" s="47"/>
    </row>
    <row r="61" spans="2:17" x14ac:dyDescent="0.35">
      <c r="C61" s="41" t="s">
        <v>76</v>
      </c>
      <c r="D61" s="39"/>
      <c r="E61" s="48">
        <v>500</v>
      </c>
      <c r="F61" s="48">
        <v>500</v>
      </c>
      <c r="G61" s="48">
        <v>500</v>
      </c>
      <c r="H61" s="46"/>
      <c r="I61" s="47"/>
      <c r="J61" s="47"/>
      <c r="K61" s="47"/>
      <c r="M61" s="47"/>
      <c r="N61" s="47"/>
      <c r="O61" s="47"/>
    </row>
    <row r="62" spans="2:17" x14ac:dyDescent="0.35">
      <c r="C62" s="41" t="s">
        <v>79</v>
      </c>
      <c r="D62" s="39"/>
      <c r="E62" s="30">
        <f>E60*E61</f>
        <v>14000</v>
      </c>
      <c r="F62" s="30">
        <f t="shared" ref="F62:G62" si="36">F60*F61</f>
        <v>21000</v>
      </c>
      <c r="G62" s="30">
        <f t="shared" si="36"/>
        <v>28000</v>
      </c>
      <c r="H62" s="46"/>
      <c r="I62" s="47"/>
      <c r="J62" s="47"/>
      <c r="K62" s="47"/>
      <c r="M62" s="47"/>
      <c r="N62" s="47"/>
      <c r="O62" s="47"/>
    </row>
    <row r="63" spans="2:17" x14ac:dyDescent="0.35">
      <c r="C63" s="41" t="s">
        <v>32</v>
      </c>
      <c r="D63" s="39"/>
      <c r="E63" s="48">
        <f>E60</f>
        <v>28</v>
      </c>
      <c r="F63" s="48">
        <f t="shared" ref="F63:G63" si="37">F60</f>
        <v>42</v>
      </c>
      <c r="G63" s="48">
        <f t="shared" si="37"/>
        <v>56</v>
      </c>
      <c r="H63" s="39"/>
      <c r="I63" s="30">
        <f>E63*GenAssumptions!D36</f>
        <v>1294423.1999999997</v>
      </c>
      <c r="J63" s="30">
        <f>F63*GenAssumptions!E36</f>
        <v>1941634.7999999998</v>
      </c>
      <c r="K63" s="30">
        <f>G63*GenAssumptions!F36</f>
        <v>2588846.3999999994</v>
      </c>
      <c r="M63" s="30">
        <f t="shared" ref="M63:O64" si="38">I63/$O$1</f>
        <v>1259.9999999999998</v>
      </c>
      <c r="N63" s="30">
        <f t="shared" si="38"/>
        <v>1890</v>
      </c>
      <c r="O63" s="30">
        <f t="shared" si="38"/>
        <v>2519.9999999999995</v>
      </c>
    </row>
    <row r="64" spans="2:17" x14ac:dyDescent="0.35">
      <c r="C64" s="41" t="s">
        <v>23</v>
      </c>
      <c r="D64" s="39"/>
      <c r="E64" s="30">
        <f>E60*E61</f>
        <v>14000</v>
      </c>
      <c r="F64" s="30">
        <f>F60*F61</f>
        <v>21000</v>
      </c>
      <c r="G64" s="30">
        <f>G60*G61</f>
        <v>28000</v>
      </c>
      <c r="H64" s="39"/>
      <c r="I64" s="30">
        <f>E64*GenAssumptions!D40</f>
        <v>35000000</v>
      </c>
      <c r="J64" s="30">
        <f>F64*GenAssumptions!E40</f>
        <v>52500000</v>
      </c>
      <c r="K64" s="30">
        <f>G64*GenAssumptions!F40</f>
        <v>70000000</v>
      </c>
      <c r="M64" s="30">
        <f t="shared" si="38"/>
        <v>34069.228672662852</v>
      </c>
      <c r="N64" s="30">
        <f t="shared" si="38"/>
        <v>51103.843008994278</v>
      </c>
      <c r="O64" s="30">
        <f t="shared" si="38"/>
        <v>68138.457345325703</v>
      </c>
    </row>
    <row r="65" spans="2:15" x14ac:dyDescent="0.35">
      <c r="C65" s="41"/>
      <c r="D65" s="39"/>
      <c r="E65" s="45"/>
      <c r="F65" s="45"/>
      <c r="G65" s="45"/>
      <c r="H65" s="39"/>
      <c r="I65" s="45"/>
      <c r="J65" s="45"/>
      <c r="K65" s="45"/>
      <c r="M65" s="45"/>
      <c r="N65" s="45"/>
      <c r="O65" s="45"/>
    </row>
    <row r="66" spans="2:15" x14ac:dyDescent="0.35">
      <c r="B66" s="43"/>
      <c r="C66" s="43"/>
      <c r="D66" s="43"/>
      <c r="E66" s="43"/>
      <c r="F66" s="43"/>
      <c r="G66" s="43"/>
      <c r="H66" s="44"/>
      <c r="I66" s="43"/>
      <c r="J66" s="43"/>
      <c r="K66" s="43"/>
      <c r="M66" s="43"/>
      <c r="N66" s="43"/>
      <c r="O66" s="43"/>
    </row>
    <row r="67" spans="2:15" ht="15" thickBot="1" x14ac:dyDescent="0.4">
      <c r="B67" s="67">
        <v>5</v>
      </c>
      <c r="C67" s="68" t="s">
        <v>80</v>
      </c>
      <c r="D67" s="68"/>
      <c r="E67" s="68"/>
      <c r="F67" s="68"/>
      <c r="G67" s="68"/>
      <c r="H67" s="68"/>
      <c r="I67" s="58">
        <f>I69</f>
        <v>22249150</v>
      </c>
      <c r="J67" s="58">
        <f t="shared" ref="J67:K67" si="39">J69</f>
        <v>30702693</v>
      </c>
      <c r="K67" s="58">
        <f t="shared" si="39"/>
        <v>44498300</v>
      </c>
      <c r="L67" s="71"/>
      <c r="M67" s="58">
        <f>M69</f>
        <v>21657.46797492505</v>
      </c>
      <c r="N67" s="58">
        <f t="shared" ref="N67:O67" si="40">N69</f>
        <v>29886.201962387575</v>
      </c>
      <c r="O67" s="58">
        <f t="shared" si="40"/>
        <v>43314.9359498501</v>
      </c>
    </row>
    <row r="68" spans="2:15" ht="15" thickTop="1" x14ac:dyDescent="0.35">
      <c r="B68" s="67"/>
      <c r="C68" s="68"/>
      <c r="D68" s="68"/>
      <c r="E68" s="68"/>
      <c r="F68" s="68"/>
      <c r="G68" s="68"/>
      <c r="H68" s="68"/>
      <c r="I68" s="84"/>
      <c r="J68" s="84"/>
      <c r="K68" s="84"/>
      <c r="M68" s="84"/>
      <c r="N68" s="84"/>
      <c r="O68" s="84"/>
    </row>
    <row r="69" spans="2:15" ht="26.5" x14ac:dyDescent="0.35">
      <c r="C69" s="92" t="s">
        <v>45</v>
      </c>
      <c r="E69" s="30">
        <f>I33</f>
        <v>88996600</v>
      </c>
      <c r="F69" s="30">
        <f>J33</f>
        <v>122810772</v>
      </c>
      <c r="G69" s="30">
        <f>K33</f>
        <v>177993200</v>
      </c>
      <c r="I69" s="30">
        <f>E69*GenAssumptions!D8</f>
        <v>22249150</v>
      </c>
      <c r="J69" s="30">
        <f>F69*GenAssumptions!E8</f>
        <v>30702693</v>
      </c>
      <c r="K69" s="30">
        <f>G69*GenAssumptions!F8</f>
        <v>44498300</v>
      </c>
      <c r="M69" s="30">
        <f>I69/$O$1</f>
        <v>21657.46797492505</v>
      </c>
      <c r="N69" s="30">
        <f>J69/$O$1</f>
        <v>29886.201962387575</v>
      </c>
      <c r="O69" s="30">
        <f>K69/$O$1</f>
        <v>43314.9359498501</v>
      </c>
    </row>
    <row r="70" spans="2:15" x14ac:dyDescent="0.35">
      <c r="C70" s="41"/>
      <c r="D70" s="39"/>
      <c r="E70" s="45"/>
      <c r="F70" s="45"/>
      <c r="G70" s="45"/>
      <c r="H70" s="39"/>
      <c r="I70" s="45"/>
      <c r="J70" s="45"/>
      <c r="K70" s="45"/>
      <c r="M70" s="45"/>
      <c r="N70" s="45"/>
      <c r="O70" s="45"/>
    </row>
    <row r="71" spans="2:15" x14ac:dyDescent="0.35">
      <c r="B71" s="43"/>
      <c r="C71" s="43"/>
      <c r="D71" s="43"/>
      <c r="E71" s="43"/>
      <c r="F71" s="43"/>
      <c r="G71" s="43"/>
      <c r="H71" s="44"/>
      <c r="I71" s="43"/>
      <c r="J71" s="43"/>
      <c r="K71" s="43"/>
      <c r="M71" s="43"/>
      <c r="N71" s="43"/>
      <c r="O71" s="43"/>
    </row>
    <row r="72" spans="2:15" ht="15" thickBot="1" x14ac:dyDescent="0.4">
      <c r="B72" s="67">
        <v>6</v>
      </c>
      <c r="C72" s="68" t="s">
        <v>83</v>
      </c>
      <c r="D72" s="68"/>
      <c r="E72" s="68"/>
      <c r="F72" s="68"/>
      <c r="G72" s="68"/>
      <c r="H72" s="68"/>
      <c r="I72" s="58">
        <f>SUM(I74:I76)</f>
        <v>16231320</v>
      </c>
      <c r="J72" s="58">
        <f t="shared" ref="J72:K72" si="41">SUM(J74:J76)</f>
        <v>24346980</v>
      </c>
      <c r="K72" s="58">
        <f t="shared" si="41"/>
        <v>32462640</v>
      </c>
      <c r="M72" s="58">
        <f>SUM(M74:M76)</f>
        <v>15799.672935404742</v>
      </c>
      <c r="N72" s="58">
        <f t="shared" ref="N72:O72" si="42">SUM(N74:N76)</f>
        <v>23699.509403107117</v>
      </c>
      <c r="O72" s="58">
        <f t="shared" si="42"/>
        <v>31599.345870809484</v>
      </c>
    </row>
    <row r="73" spans="2:15" ht="15" thickTop="1" x14ac:dyDescent="0.35">
      <c r="B73" s="67"/>
      <c r="C73" s="68"/>
      <c r="D73" s="68"/>
      <c r="E73" s="68"/>
      <c r="F73" s="68"/>
      <c r="G73" s="68"/>
      <c r="H73" s="68"/>
      <c r="I73" s="84"/>
      <c r="J73" s="84"/>
      <c r="K73" s="84"/>
      <c r="M73" s="84"/>
      <c r="N73" s="84"/>
      <c r="O73" s="84"/>
    </row>
    <row r="74" spans="2:15" x14ac:dyDescent="0.35">
      <c r="C74" s="92" t="s">
        <v>93</v>
      </c>
      <c r="E74" s="30">
        <f>1*E26*E24</f>
        <v>140</v>
      </c>
      <c r="F74" s="30">
        <f>1*F26*F24</f>
        <v>210</v>
      </c>
      <c r="G74" s="30">
        <f>1*G26*G24</f>
        <v>280</v>
      </c>
      <c r="I74" s="30">
        <f>E74*GenAssumptions!D18</f>
        <v>2154600</v>
      </c>
      <c r="J74" s="30">
        <f>F74*GenAssumptions!E18</f>
        <v>3231900</v>
      </c>
      <c r="K74" s="30">
        <f>G74*GenAssumptions!F18</f>
        <v>4309200</v>
      </c>
      <c r="M74" s="30">
        <f t="shared" ref="M74:O76" si="43">I74/$O$1</f>
        <v>2097.3017170891253</v>
      </c>
      <c r="N74" s="30">
        <f t="shared" si="43"/>
        <v>3145.952575633688</v>
      </c>
      <c r="O74" s="30">
        <f t="shared" si="43"/>
        <v>4194.6034341782506</v>
      </c>
    </row>
    <row r="75" spans="2:15" x14ac:dyDescent="0.35">
      <c r="C75" s="92" t="s">
        <v>92</v>
      </c>
      <c r="E75" s="30">
        <f>2*E24</f>
        <v>14</v>
      </c>
      <c r="F75" s="30">
        <f t="shared" ref="F75:G75" si="44">2*F24</f>
        <v>21</v>
      </c>
      <c r="G75" s="30">
        <f t="shared" si="44"/>
        <v>28</v>
      </c>
      <c r="I75" s="30">
        <f>E75*GenAssumptions!D19</f>
        <v>11491200</v>
      </c>
      <c r="J75" s="30">
        <f>F75*GenAssumptions!E19</f>
        <v>17236800</v>
      </c>
      <c r="K75" s="30">
        <f>G75*GenAssumptions!F19</f>
        <v>22982400</v>
      </c>
      <c r="M75" s="30">
        <f t="shared" si="43"/>
        <v>11185.609157808667</v>
      </c>
      <c r="N75" s="30">
        <f t="shared" si="43"/>
        <v>16778.413736713002</v>
      </c>
      <c r="O75" s="30">
        <f t="shared" si="43"/>
        <v>22371.218315617334</v>
      </c>
    </row>
    <row r="76" spans="2:15" x14ac:dyDescent="0.35">
      <c r="C76" s="92" t="s">
        <v>94</v>
      </c>
      <c r="E76" s="30">
        <f>2*E24</f>
        <v>14</v>
      </c>
      <c r="F76" s="30">
        <f t="shared" ref="F76:G76" si="45">2*F24</f>
        <v>21</v>
      </c>
      <c r="G76" s="30">
        <f t="shared" si="45"/>
        <v>28</v>
      </c>
      <c r="I76" s="30">
        <f>E76*GenAssumptions!D20</f>
        <v>2585520</v>
      </c>
      <c r="J76" s="30">
        <f>F76*GenAssumptions!E20</f>
        <v>3878280</v>
      </c>
      <c r="K76" s="30">
        <f>G76*GenAssumptions!F20</f>
        <v>5171040</v>
      </c>
      <c r="M76" s="30">
        <f t="shared" si="43"/>
        <v>2516.7620605069501</v>
      </c>
      <c r="N76" s="30">
        <f t="shared" si="43"/>
        <v>3775.1430907604254</v>
      </c>
      <c r="O76" s="30">
        <f t="shared" si="43"/>
        <v>5033.5241210139002</v>
      </c>
    </row>
    <row r="88" spans="3:3" x14ac:dyDescent="0.35">
      <c r="C88" t="s">
        <v>40</v>
      </c>
    </row>
    <row r="89" spans="3:3" x14ac:dyDescent="0.35">
      <c r="C89" t="s">
        <v>41</v>
      </c>
    </row>
  </sheetData>
  <mergeCells count="4">
    <mergeCell ref="R2:Y2"/>
    <mergeCell ref="S3:Y4"/>
    <mergeCell ref="R5:R8"/>
    <mergeCell ref="S5:Y8"/>
  </mergeCells>
  <pageMargins left="0.7" right="0.7" top="0.75" bottom="0.75" header="0.3" footer="0.3"/>
  <pageSetup paperSize="9" orientation="portrait" r:id="rId1"/>
  <ignoredErrors>
    <ignoredError sqref="E64:G64 E54:G5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Front</vt:lpstr>
      <vt:lpstr>GenAssumptions</vt:lpstr>
      <vt:lpstr>Costing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Carmen</cp:lastModifiedBy>
  <dcterms:created xsi:type="dcterms:W3CDTF">2023-04-24T10:51:10Z</dcterms:created>
  <dcterms:modified xsi:type="dcterms:W3CDTF">2023-06-20T14:11:18Z</dcterms:modified>
</cp:coreProperties>
</file>